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P\Downloads\"/>
    </mc:Choice>
  </mc:AlternateContent>
  <xr:revisionPtr revIDLastSave="0" documentId="13_ncr:1_{A4D5F496-3D8A-45D7-BF00-61BE7D103E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</sheets>
  <externalReferences>
    <externalReference r:id="rId3"/>
  </externalReferences>
  <definedNames>
    <definedName name="_xlnm.Print_Area" localSheetId="0">Sheet1!$A$1:$K$65</definedName>
    <definedName name="_xlnm.Print_Titles" localSheetId="0">Sheet1!$3:$4</definedName>
    <definedName name="_xlnm.Print_Titles" localSheetId="1">Sheet2!$3:$4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1" i="2" l="1"/>
  <c r="H28" i="1"/>
  <c r="H29" i="1"/>
  <c r="H21" i="1"/>
  <c r="L20" i="2"/>
  <c r="H31" i="1"/>
  <c r="H9" i="1"/>
  <c r="H17" i="1"/>
  <c r="H13" i="1"/>
  <c r="H10" i="1"/>
  <c r="I13" i="1" l="1"/>
  <c r="H11" i="1"/>
  <c r="J11" i="1" s="1"/>
  <c r="K15" i="2"/>
  <c r="K14" i="2"/>
  <c r="K12" i="2"/>
  <c r="K22" i="2"/>
  <c r="M22" i="2" s="1"/>
  <c r="H6" i="1"/>
  <c r="H25" i="1"/>
  <c r="J25" i="1" s="1"/>
  <c r="J21" i="1"/>
  <c r="I36" i="1"/>
  <c r="K36" i="1" s="1"/>
  <c r="I42" i="1"/>
  <c r="K42" i="1" s="1"/>
  <c r="M21" i="2"/>
  <c r="M13" i="2"/>
  <c r="M12" i="2"/>
  <c r="M11" i="2"/>
  <c r="M10" i="2"/>
  <c r="M9" i="2"/>
  <c r="M8" i="2"/>
  <c r="M7" i="2"/>
  <c r="M6" i="2"/>
  <c r="M5" i="2"/>
  <c r="J47" i="1"/>
  <c r="J46" i="1"/>
  <c r="J45" i="1"/>
  <c r="J44" i="1"/>
  <c r="J43" i="1"/>
  <c r="J42" i="1"/>
  <c r="J41" i="1"/>
  <c r="J40" i="1"/>
  <c r="J39" i="1"/>
  <c r="J38" i="1"/>
  <c r="J37" i="1"/>
  <c r="J36" i="1"/>
  <c r="J33" i="1"/>
  <c r="J32" i="1"/>
  <c r="J31" i="1"/>
  <c r="J30" i="1"/>
  <c r="J29" i="1"/>
  <c r="J27" i="1"/>
  <c r="J26" i="1"/>
  <c r="J24" i="1"/>
  <c r="J23" i="1"/>
  <c r="J22" i="1"/>
  <c r="J20" i="1"/>
  <c r="J19" i="1"/>
  <c r="J18" i="1"/>
  <c r="J16" i="1"/>
  <c r="J15" i="1"/>
  <c r="J14" i="1"/>
  <c r="J12" i="1"/>
  <c r="J10" i="1"/>
  <c r="J9" i="1"/>
  <c r="J7" i="1"/>
  <c r="J6" i="1"/>
  <c r="J5" i="1"/>
  <c r="I23" i="1"/>
  <c r="K23" i="1" s="1"/>
  <c r="E13" i="1"/>
  <c r="K13" i="1"/>
  <c r="H8" i="1"/>
  <c r="J8" i="1" s="1"/>
  <c r="I31" i="1"/>
  <c r="K31" i="1" s="1"/>
  <c r="I39" i="1"/>
  <c r="K39" i="1" s="1"/>
  <c r="D23" i="2"/>
  <c r="I18" i="1"/>
  <c r="K18" i="1" s="1"/>
  <c r="K35" i="1"/>
  <c r="K26" i="1"/>
  <c r="N20" i="2"/>
  <c r="N19" i="2"/>
  <c r="N18" i="2"/>
  <c r="N17" i="2"/>
  <c r="N16" i="2"/>
  <c r="M20" i="2"/>
  <c r="M19" i="2"/>
  <c r="M18" i="2"/>
  <c r="M17" i="2"/>
  <c r="M16" i="2"/>
  <c r="L22" i="2"/>
  <c r="N22" i="2" s="1"/>
  <c r="L21" i="2"/>
  <c r="N21" i="2" s="1"/>
  <c r="N3" i="2"/>
  <c r="M3" i="2"/>
  <c r="L3" i="2"/>
  <c r="K3" i="2"/>
  <c r="J3" i="2"/>
  <c r="I3" i="2"/>
  <c r="H3" i="2"/>
  <c r="G3" i="2"/>
  <c r="F3" i="2"/>
  <c r="E3" i="2"/>
  <c r="I47" i="1"/>
  <c r="K47" i="1" s="1"/>
  <c r="I41" i="1"/>
  <c r="K41" i="1" s="1"/>
  <c r="I40" i="1"/>
  <c r="K40" i="1" s="1"/>
  <c r="I38" i="1"/>
  <c r="K38" i="1" s="1"/>
  <c r="I33" i="1"/>
  <c r="K33" i="1" s="1"/>
  <c r="I30" i="1"/>
  <c r="K30" i="1" s="1"/>
  <c r="I29" i="1"/>
  <c r="K29" i="1" s="1"/>
  <c r="I28" i="1"/>
  <c r="K28" i="1" s="1"/>
  <c r="I27" i="1"/>
  <c r="K27" i="1" s="1"/>
  <c r="I6" i="1"/>
  <c r="K6" i="1" s="1"/>
  <c r="I5" i="1"/>
  <c r="K5" i="1" s="1"/>
  <c r="E28" i="1"/>
  <c r="J28" i="1" s="1"/>
  <c r="H48" i="1"/>
  <c r="H34" i="1"/>
  <c r="K23" i="2"/>
  <c r="H50" i="1" s="1"/>
  <c r="C28" i="2"/>
  <c r="C48" i="1"/>
  <c r="C34" i="1"/>
  <c r="I9" i="1" l="1"/>
  <c r="K9" i="1" s="1"/>
  <c r="I25" i="1"/>
  <c r="K25" i="1" s="1"/>
  <c r="I7" i="1"/>
  <c r="K7" i="1" s="1"/>
  <c r="L5" i="2"/>
  <c r="N5" i="2" s="1"/>
  <c r="J13" i="1"/>
  <c r="I48" i="1"/>
  <c r="K48" i="1" s="1"/>
  <c r="C49" i="1"/>
  <c r="H49" i="1"/>
  <c r="H51" i="1" s="1"/>
  <c r="I34" i="1" l="1"/>
  <c r="K34" i="1" s="1"/>
  <c r="L23" i="2"/>
  <c r="I50" i="1" s="1"/>
  <c r="I49" i="1"/>
  <c r="K49" i="1" s="1"/>
  <c r="C51" i="1"/>
  <c r="N23" i="2" l="1"/>
  <c r="I51" i="1"/>
  <c r="K51" i="1" s="1"/>
  <c r="K50" i="1"/>
</calcChain>
</file>

<file path=xl/sharedStrings.xml><?xml version="1.0" encoding="utf-8"?>
<sst xmlns="http://schemas.openxmlformats.org/spreadsheetml/2006/main" count="186" uniqueCount="151">
  <si>
    <t xml:space="preserve">Integrated Port Information System </t>
  </si>
  <si>
    <t>Capital Dredging Work for the iron ore berth, coal berth multipurpose berth.</t>
  </si>
  <si>
    <t>Devlopment of Stack yard</t>
  </si>
  <si>
    <t>Construction of sewrage treatment Plant</t>
  </si>
  <si>
    <t>Devlopment of Concrete Roads inside Harbour area</t>
  </si>
  <si>
    <t>Devlopment of Concrete Roads outside Harbour area</t>
  </si>
  <si>
    <t>Revamping of Existing  NQ-2 Including mooring Dolphin &amp; existing SQ</t>
  </si>
  <si>
    <t>Conectivity for IOHP &amp; MCHP</t>
  </si>
  <si>
    <t>Desalination Plant for water Supply</t>
  </si>
  <si>
    <t xml:space="preserve">Supply &amp; execution of pre-cast RCC half round 200 MM Class NP-3 hume pipe inside  &amp; outside area for laying of HT Cable </t>
  </si>
  <si>
    <t xml:space="preserve">Supply , instalation , testing &amp; commissioning of scada for Mrss with other 09  substation installed different  location of PPT with 5 years AMC after warranty period </t>
  </si>
  <si>
    <t>Construction of Modern Auditorium</t>
  </si>
  <si>
    <t>Railway Connectivity for BOT berth</t>
  </si>
  <si>
    <t>Supply &amp; installation of container scanner</t>
  </si>
  <si>
    <t>Total (A1)</t>
  </si>
  <si>
    <t>A2</t>
  </si>
  <si>
    <t xml:space="preserve">NEW SCHEMES </t>
  </si>
  <si>
    <t xml:space="preserve">Fly over Road </t>
  </si>
  <si>
    <t xml:space="preserve">Fly over Conectivity to MCHP over BOT tracks </t>
  </si>
  <si>
    <t>Road with parking space &amp; gate adjacent to BOT mery-go-round</t>
  </si>
  <si>
    <t>Replacement of Wagon Tippler</t>
  </si>
  <si>
    <t xml:space="preserve">Design Fabrication Supply Erection &amp; commissining SCR </t>
  </si>
  <si>
    <t xml:space="preserve">Railway Upgradation work through IPRCL </t>
  </si>
  <si>
    <t>Total (A2)</t>
  </si>
  <si>
    <t>Total (A1+A2)</t>
  </si>
  <si>
    <t>A3</t>
  </si>
  <si>
    <t>OTHER SCHEMES LESS THAN RS.5 CR.</t>
  </si>
  <si>
    <t>G.TOTAL</t>
  </si>
  <si>
    <t>SL.No.</t>
  </si>
  <si>
    <t>Name of the Schemes</t>
  </si>
  <si>
    <t>R.E 2021-22</t>
  </si>
  <si>
    <t xml:space="preserve">WORK ORDER VALUE </t>
  </si>
  <si>
    <t>(Rs. In Crores.)</t>
  </si>
  <si>
    <t>(Rs. In Crores)</t>
  </si>
  <si>
    <t xml:space="preserve">Misc.works to meet operational needs </t>
  </si>
  <si>
    <t>4. RITES LTD</t>
  </si>
  <si>
    <t>5. SIDDHARTH ENGG. LTD.</t>
  </si>
  <si>
    <t>6. IPRCL</t>
  </si>
  <si>
    <t>8. MAGU CH.  NAYAK</t>
  </si>
  <si>
    <t>9. PARAKHITA CHULLI</t>
  </si>
  <si>
    <t>Modification of 11KV Distribution system</t>
  </si>
  <si>
    <t>Replacement of EOT Crane at Junction House 2</t>
  </si>
  <si>
    <t>Total</t>
  </si>
  <si>
    <t>No.FA/BUD/487/2021-22</t>
  </si>
  <si>
    <t>Dy. C.A.O</t>
  </si>
  <si>
    <t>Paradip Port Trust</t>
  </si>
  <si>
    <t>Copy forwarded to:-</t>
  </si>
  <si>
    <t>1    D.M. (M.S), PPT</t>
  </si>
  <si>
    <t>6   Chief Medical Officer , PPT</t>
  </si>
  <si>
    <t xml:space="preserve">2    Chief Engineer , PPT </t>
  </si>
  <si>
    <t>7   PA to FA&amp; CAO, PPT</t>
  </si>
  <si>
    <t>3    CME , PPT</t>
  </si>
  <si>
    <t>8   PS to Dy.Chairman , PPT</t>
  </si>
  <si>
    <t>4    Dy.Consercator, PPT</t>
  </si>
  <si>
    <t>9   PS to Chairman , PPT</t>
  </si>
  <si>
    <t>`</t>
  </si>
  <si>
    <t>5    Traffic Manager, PPT</t>
  </si>
  <si>
    <t>10  E E (P&amp;D) Engg Dept.</t>
  </si>
  <si>
    <t>With a request to confirm the expenditure incurred as above.</t>
  </si>
  <si>
    <t>1. BHAIRAB CH. SWAIN</t>
  </si>
  <si>
    <t>2. GRAM POWER INDIA PVT LTD</t>
  </si>
  <si>
    <t>3. BIDYADHAR SWAIN</t>
  </si>
  <si>
    <t>1. PARIKSHIT CHULI &amp; SONS</t>
  </si>
  <si>
    <t>DIVISION</t>
  </si>
  <si>
    <t>NAME OF THE WORK</t>
  </si>
  <si>
    <t>ERP</t>
  </si>
  <si>
    <t>EDP</t>
  </si>
  <si>
    <t>PIO</t>
  </si>
  <si>
    <t>HWD-1</t>
  </si>
  <si>
    <t>ECM</t>
  </si>
  <si>
    <t>BCD</t>
  </si>
  <si>
    <t>R &amp; B</t>
  </si>
  <si>
    <t>PRD</t>
  </si>
  <si>
    <t>HWD-II</t>
  </si>
  <si>
    <t>PED</t>
  </si>
  <si>
    <t>IOHP</t>
  </si>
  <si>
    <t>7. UNIQUE SERVICES PVT. LTD.</t>
  </si>
  <si>
    <t>HWD-I</t>
  </si>
  <si>
    <t>HWD-III</t>
  </si>
  <si>
    <t>DTM</t>
  </si>
  <si>
    <t>Mobile X-ray container sccaner system.</t>
  </si>
  <si>
    <t>MCHP</t>
  </si>
  <si>
    <t>Mechanisation of EQ-1,2 &amp; 3.</t>
  </si>
  <si>
    <t>TOTAL EXPENDITURE</t>
  </si>
  <si>
    <t>SUpply Installation Testing and commissioning of smart meter.</t>
  </si>
  <si>
    <t>Construction of new site store building at IOHP.</t>
  </si>
  <si>
    <t>PMC  for work construction of new boys hostel.</t>
  </si>
  <si>
    <t>Construction of isolation ward inside Port Trust Hospital.</t>
  </si>
  <si>
    <t>Renovatrion of Old rail and repair of damage sleeper at MCHP.</t>
  </si>
  <si>
    <t>Supply Installation &amp; Commisioning of outdoor full colour LED display.</t>
  </si>
  <si>
    <t>Constructon of new Cycolne Shelter.</t>
  </si>
  <si>
    <t>Realignment of 450 mm dia water supply line from new bustand near electional substation building .</t>
  </si>
  <si>
    <t>Upgradation of IOHP plot area.</t>
  </si>
  <si>
    <t>Constrution supply delivery erection of 2.5 MLD at brundabana clony.</t>
  </si>
  <si>
    <t xml:space="preserve">Comprehensive AMC. </t>
  </si>
  <si>
    <t>Constrution supply delivery erection of 2.5 MLD at Bhima bhoi Colony.</t>
  </si>
  <si>
    <t>Upgradation of the existing servicing road indside MCHP area .</t>
  </si>
  <si>
    <t>Four lane road from substation square to dock recreation club.</t>
  </si>
  <si>
    <t>Stregthing of road by concrete layer  L&amp;T junction to CISF juntion.</t>
  </si>
  <si>
    <t>Construction of four lane road from L&amp;T junction to gate no.1.</t>
  </si>
  <si>
    <t>Construction 2nd RCC bridge from Atharbanki square to gate no.2 .</t>
  </si>
  <si>
    <t>Stregthing of road by concrete layer from gate no. 2  via Atharabanki main gate at PPT.</t>
  </si>
  <si>
    <t>PMC"Extension of fertilizer berth in return arm".</t>
  </si>
  <si>
    <t>Extension of fertilizer berth return arm.</t>
  </si>
  <si>
    <t>construction of RCC fence for relying of H.T cable inside harbour area.</t>
  </si>
  <si>
    <t>Development of two new Iron berth for handling iron ore export at PPT in BOT basis.</t>
  </si>
  <si>
    <t>Poviding parking place and concrete road along side of railway L&amp;T junction to gate no. 1.</t>
  </si>
  <si>
    <t>Replacement of Wagon Tippler 150 at IOHP.</t>
  </si>
  <si>
    <t>AMOUNT PAID UPTO 31.03.21</t>
  </si>
  <si>
    <t>Capital Dreging  Iore berth, coal berth multipurpose berth &amp; north BOT Dock Complex.</t>
  </si>
  <si>
    <t>BALANCE TO BE PAID          {7-(9+10)}</t>
  </si>
  <si>
    <t>BALANCE R.E    (3-11)</t>
  </si>
  <si>
    <t>PMC Work for concrete road</t>
  </si>
  <si>
    <t>PMC for the work mechanisation of EQ 1,2 and 3 Berth.</t>
  </si>
  <si>
    <t>4.Raising of back up area South Quay.</t>
  </si>
  <si>
    <t>Track linking work between BOT down line &amp; 15e existing siding  No-18,19.</t>
  </si>
  <si>
    <t xml:space="preserve">Upgradation of main down line track  fromTata level crosing to Atharbanki Bridge. </t>
  </si>
  <si>
    <t>Construction of Cardiac Unit at PPT Hospital</t>
  </si>
  <si>
    <t>Upgradation of road from CD plot to TATA office near Gate-3</t>
  </si>
  <si>
    <t>Providing parking place &amp; concrete road  along 15e side Rly  L&amp;T junction to Gate no-1.</t>
  </si>
  <si>
    <t xml:space="preserve">Preparataion of detailed of report  for cost of 2nd  exist Fly over road. </t>
  </si>
  <si>
    <t>Realignment of 450 mm dia pipeline from Balijhara to Madhuban.</t>
  </si>
  <si>
    <t>Renovation of protection wall &amp; renovation of drain.</t>
  </si>
  <si>
    <t>Road alongside BOT MERY-GO.</t>
  </si>
  <si>
    <t>Supply ,Installation Commissining of transit tower for night navigation.</t>
  </si>
  <si>
    <t>Replacement of EOT Crane at Wagon Tippler.</t>
  </si>
  <si>
    <t>Supply of sleeper</t>
  </si>
  <si>
    <t>Const. of Retaining wall in the Stack Yard (MCHP).</t>
  </si>
  <si>
    <t>PMC for design and engg. Manufacturing and supply site Installation and commisioning and PG testing extended PMC services/Const. of project mgt service for Conectivity  IOHP to MCHP.</t>
  </si>
  <si>
    <t xml:space="preserve">SCADA </t>
  </si>
  <si>
    <t>Upgradation of Rly track root 15.</t>
  </si>
  <si>
    <t>Const. of 2nd exist way  cum  Fly over Atharbanki.</t>
  </si>
  <si>
    <t>Fly over Road.</t>
  </si>
  <si>
    <t>Improvement post tippling Including upgradation of Auto spring point.</t>
  </si>
  <si>
    <t>Const. of additional loop line at RRS 4.</t>
  </si>
  <si>
    <t>Constrution supply delivery erection of 2.5 MLD at Trade Centre.</t>
  </si>
  <si>
    <t>CEHWD-IACCTS-24/18/236
DATE-22.05.20</t>
  </si>
  <si>
    <t>CEHWD-III
ACCTS-1/20/463
DATE-14.08.20</t>
  </si>
  <si>
    <t>CEECM
ACCTS-3/20/502
DATE-02.11.20</t>
  </si>
  <si>
    <t>CEHWD-II/W/24/19/379</t>
  </si>
  <si>
    <t>AMOUNT DURING THE YEAR UPTO 31.03.22</t>
  </si>
  <si>
    <t>10.MANOJ KU NAYAK</t>
  </si>
  <si>
    <t>11.CMRGS</t>
  </si>
  <si>
    <t>Constructon of new Conference Hall &amp; Board room inside Adm. Building.</t>
  </si>
  <si>
    <t>Constructon of new Dock Counter near Gate No-III</t>
  </si>
  <si>
    <t>R&amp;B</t>
  </si>
  <si>
    <t>Cons. Of 2nd exist road fly over as port of additionalport connectivity from N. H.</t>
  </si>
  <si>
    <t>PARADIP PORT AUTHORITY</t>
  </si>
  <si>
    <t xml:space="preserve">           SCHEME LESS THAN RS.5 CRORE EXPENDITURE UPTO 28-02-2022</t>
  </si>
  <si>
    <t xml:space="preserve">                  PARADIP PORT AUTHORITY</t>
  </si>
  <si>
    <r>
      <t xml:space="preserve">                                      </t>
    </r>
    <r>
      <rPr>
        <b/>
        <sz val="12"/>
        <color rgb="FF00B050"/>
        <rFont val="Arial Narrow"/>
        <family val="2"/>
      </rPr>
      <t xml:space="preserve">    PLAN EXPENDITURE UPTO       31-03-2022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</si>
</sst>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12"/>
      <color rgb="FF00B050"/>
      <name val="Arial Narrow"/>
      <family val="2"/>
    </font>
    <font>
      <sz val="12"/>
      <color rgb="FF00B050"/>
      <name val="Arial Narrow"/>
      <family val="2"/>
    </font>
    <font>
      <b/>
      <sz val="12"/>
      <name val="Arial Narrow"/>
      <family val="2"/>
    </font>
    <font>
      <b/>
      <sz val="12"/>
      <color rgb="FF0070C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2" fontId="4" fillId="0" borderId="4" xfId="0" applyNumberFormat="1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2" fontId="4" fillId="0" borderId="6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pt%20letter/CARGO%20ANALYSIS/Cargo%20analysis.xlsx%20monthly%20report%20%20Feb-22%20-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go analysis"/>
      <sheetName val="REVISED BUDGET ESTIMATE"/>
      <sheetName val="PROVISIONAL REVINUE ACCOUNTS"/>
      <sheetName val="Actual Expenditure"/>
      <sheetName val="I.E.B.R Progress Report"/>
      <sheetName val="Monthly Check list"/>
      <sheetName val="Statement of exp. against centr"/>
      <sheetName val="FINANCIAL POSITION"/>
      <sheetName val="Provisional revenue account"/>
      <sheetName val="Plan Expenditure"/>
      <sheetName val="SCHEME &lt;  5 Crs (Non- Plan) "/>
      <sheetName val="GBS"/>
      <sheetName val="RAISING OF RESOURCES BY PUBLIC "/>
      <sheetName val="Capital Expenditure"/>
      <sheetName val="Sheet1"/>
      <sheetName val="Sheet2"/>
      <sheetName val="NEW CAPITAL"/>
      <sheetName val="NEW CAPITAL-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zoomScaleNormal="100" workbookViewId="0">
      <pane ySplit="3" topLeftCell="A4" activePane="bottomLeft" state="frozen"/>
      <selection activeCell="C1" sqref="C1"/>
      <selection pane="bottomLeft" activeCell="D11" sqref="D11"/>
    </sheetView>
  </sheetViews>
  <sheetFormatPr defaultRowHeight="15" x14ac:dyDescent="0.25"/>
  <cols>
    <col min="1" max="1" width="6.85546875" bestFit="1" customWidth="1"/>
    <col min="2" max="2" width="73.5703125" bestFit="1" customWidth="1"/>
    <col min="3" max="3" width="15" customWidth="1"/>
    <col min="4" max="4" width="60.85546875" bestFit="1" customWidth="1"/>
    <col min="5" max="5" width="20.85546875" bestFit="1" customWidth="1"/>
    <col min="6" max="6" width="8.85546875" bestFit="1" customWidth="1"/>
    <col min="7" max="7" width="27.5703125" bestFit="1" customWidth="1"/>
    <col min="8" max="8" width="32.5703125" bestFit="1" customWidth="1"/>
    <col min="9" max="9" width="20.42578125" bestFit="1" customWidth="1"/>
    <col min="10" max="10" width="24.7109375" customWidth="1"/>
    <col min="11" max="11" width="15.140625" customWidth="1"/>
  </cols>
  <sheetData>
    <row r="1" spans="1:11" ht="15.75" x14ac:dyDescent="0.25">
      <c r="A1" s="13"/>
      <c r="B1" s="23" t="s">
        <v>147</v>
      </c>
      <c r="C1" s="24"/>
      <c r="D1" s="24"/>
      <c r="E1" s="24"/>
      <c r="F1" s="24"/>
      <c r="G1" s="24"/>
      <c r="H1" s="24"/>
      <c r="I1" s="24"/>
      <c r="J1" s="24"/>
      <c r="K1" s="13"/>
    </row>
    <row r="2" spans="1:11" ht="15.75" x14ac:dyDescent="0.25">
      <c r="A2" s="13"/>
      <c r="B2" s="25"/>
      <c r="C2" s="25"/>
      <c r="D2" s="24" t="s">
        <v>150</v>
      </c>
      <c r="E2" s="24"/>
      <c r="F2" s="24"/>
      <c r="G2" s="25"/>
      <c r="H2" s="25"/>
      <c r="I2" s="25"/>
      <c r="J2" s="13" t="s">
        <v>32</v>
      </c>
      <c r="K2" s="13"/>
    </row>
    <row r="3" spans="1:11" ht="31.5" x14ac:dyDescent="0.25">
      <c r="A3" s="13" t="s">
        <v>28</v>
      </c>
      <c r="B3" s="16" t="s">
        <v>29</v>
      </c>
      <c r="C3" s="26" t="s">
        <v>30</v>
      </c>
      <c r="D3" s="27" t="s">
        <v>64</v>
      </c>
      <c r="E3" s="27" t="s">
        <v>31</v>
      </c>
      <c r="F3" s="27" t="s">
        <v>63</v>
      </c>
      <c r="G3" s="27" t="s">
        <v>108</v>
      </c>
      <c r="H3" s="27" t="s">
        <v>140</v>
      </c>
      <c r="I3" s="27" t="s">
        <v>83</v>
      </c>
      <c r="J3" s="27" t="s">
        <v>110</v>
      </c>
      <c r="K3" s="27" t="s">
        <v>111</v>
      </c>
    </row>
    <row r="4" spans="1:11" ht="15.75" x14ac:dyDescent="0.25">
      <c r="A4" s="13">
        <v>1</v>
      </c>
      <c r="B4" s="13">
        <v>2</v>
      </c>
      <c r="C4" s="11">
        <v>3</v>
      </c>
      <c r="D4" s="8">
        <v>5</v>
      </c>
      <c r="E4" s="8">
        <v>7</v>
      </c>
      <c r="F4" s="8">
        <v>8</v>
      </c>
      <c r="G4" s="8">
        <v>9</v>
      </c>
      <c r="H4" s="8">
        <v>10</v>
      </c>
      <c r="I4" s="8">
        <v>11</v>
      </c>
      <c r="J4" s="8">
        <v>12</v>
      </c>
      <c r="K4" s="8">
        <v>13</v>
      </c>
    </row>
    <row r="5" spans="1:11" ht="15.75" x14ac:dyDescent="0.25">
      <c r="A5" s="13">
        <v>1</v>
      </c>
      <c r="B5" s="8" t="s">
        <v>0</v>
      </c>
      <c r="C5" s="9">
        <v>8</v>
      </c>
      <c r="D5" s="12" t="s">
        <v>65</v>
      </c>
      <c r="E5" s="10">
        <v>58.01</v>
      </c>
      <c r="F5" s="10" t="s">
        <v>66</v>
      </c>
      <c r="G5" s="13">
        <v>29.87</v>
      </c>
      <c r="H5" s="10">
        <v>0.93</v>
      </c>
      <c r="I5" s="10">
        <f>H5</f>
        <v>0.93</v>
      </c>
      <c r="J5" s="10">
        <f t="shared" ref="J5:J33" si="0">E5-(G5+H5)</f>
        <v>27.209999999999997</v>
      </c>
      <c r="K5" s="12">
        <f>C5-I5</f>
        <v>7.07</v>
      </c>
    </row>
    <row r="6" spans="1:11" ht="31.5" x14ac:dyDescent="0.25">
      <c r="A6" s="13">
        <v>2</v>
      </c>
      <c r="B6" s="8" t="s">
        <v>1</v>
      </c>
      <c r="C6" s="9">
        <v>15</v>
      </c>
      <c r="D6" s="8" t="s">
        <v>109</v>
      </c>
      <c r="E6" s="13">
        <v>76.2</v>
      </c>
      <c r="F6" s="13" t="s">
        <v>67</v>
      </c>
      <c r="G6" s="13">
        <v>60.4</v>
      </c>
      <c r="H6" s="11">
        <f>14.41+0.82</f>
        <v>15.23</v>
      </c>
      <c r="I6" s="11">
        <f>H6</f>
        <v>15.23</v>
      </c>
      <c r="J6" s="10">
        <f t="shared" si="0"/>
        <v>0.57000000000000739</v>
      </c>
      <c r="K6" s="12">
        <f>C6-I6</f>
        <v>-0.23000000000000043</v>
      </c>
    </row>
    <row r="7" spans="1:11" ht="15.75" x14ac:dyDescent="0.25">
      <c r="A7" s="17">
        <v>3</v>
      </c>
      <c r="B7" s="17" t="s">
        <v>2</v>
      </c>
      <c r="C7" s="22">
        <v>3</v>
      </c>
      <c r="D7" s="14" t="s">
        <v>127</v>
      </c>
      <c r="E7" s="13">
        <v>5.13</v>
      </c>
      <c r="F7" s="13" t="s">
        <v>68</v>
      </c>
      <c r="G7" s="13">
        <v>0</v>
      </c>
      <c r="H7" s="11">
        <v>0.1</v>
      </c>
      <c r="I7" s="21">
        <f>H7+H8</f>
        <v>0.27</v>
      </c>
      <c r="J7" s="10">
        <f t="shared" si="0"/>
        <v>5.03</v>
      </c>
      <c r="K7" s="18">
        <f>C7-I7</f>
        <v>2.73</v>
      </c>
    </row>
    <row r="8" spans="1:11" ht="15.75" x14ac:dyDescent="0.25">
      <c r="A8" s="17"/>
      <c r="B8" s="17"/>
      <c r="C8" s="22"/>
      <c r="D8" s="8" t="s">
        <v>92</v>
      </c>
      <c r="E8" s="13">
        <v>2.29</v>
      </c>
      <c r="F8" s="13" t="s">
        <v>68</v>
      </c>
      <c r="G8" s="13">
        <v>1.53</v>
      </c>
      <c r="H8" s="13">
        <f>0.06+0.11</f>
        <v>0.16999999999999998</v>
      </c>
      <c r="I8" s="21"/>
      <c r="J8" s="10">
        <f t="shared" si="0"/>
        <v>0.59000000000000008</v>
      </c>
      <c r="K8" s="18"/>
    </row>
    <row r="9" spans="1:11" ht="31.5" x14ac:dyDescent="0.25">
      <c r="A9" s="17">
        <v>4</v>
      </c>
      <c r="B9" s="20" t="s">
        <v>3</v>
      </c>
      <c r="C9" s="18">
        <v>3</v>
      </c>
      <c r="D9" s="8" t="s">
        <v>93</v>
      </c>
      <c r="E9" s="13">
        <v>11.92</v>
      </c>
      <c r="F9" s="13" t="s">
        <v>69</v>
      </c>
      <c r="G9" s="13">
        <v>11.09</v>
      </c>
      <c r="H9" s="13">
        <f>1.65+0.26+0.44</f>
        <v>2.35</v>
      </c>
      <c r="I9" s="17">
        <f>H9+H10+H11+H12</f>
        <v>7.0500000000000007</v>
      </c>
      <c r="J9" s="10">
        <f t="shared" si="0"/>
        <v>-1.5199999999999996</v>
      </c>
      <c r="K9" s="18">
        <f>C9-I9</f>
        <v>-4.0500000000000007</v>
      </c>
    </row>
    <row r="10" spans="1:11" ht="15.75" x14ac:dyDescent="0.25">
      <c r="A10" s="17"/>
      <c r="B10" s="20"/>
      <c r="C10" s="18"/>
      <c r="D10" s="8" t="s">
        <v>94</v>
      </c>
      <c r="E10" s="13">
        <v>0.92</v>
      </c>
      <c r="F10" s="13" t="s">
        <v>70</v>
      </c>
      <c r="G10" s="13">
        <v>0.81</v>
      </c>
      <c r="H10" s="13">
        <f>0.39+0.37</f>
        <v>0.76</v>
      </c>
      <c r="I10" s="17"/>
      <c r="J10" s="10">
        <f t="shared" si="0"/>
        <v>-0.65</v>
      </c>
      <c r="K10" s="18"/>
    </row>
    <row r="11" spans="1:11" ht="31.5" x14ac:dyDescent="0.25">
      <c r="A11" s="17"/>
      <c r="B11" s="20"/>
      <c r="C11" s="18"/>
      <c r="D11" s="8" t="s">
        <v>95</v>
      </c>
      <c r="E11" s="13">
        <v>8.64</v>
      </c>
      <c r="F11" s="13" t="s">
        <v>69</v>
      </c>
      <c r="G11" s="13">
        <v>6.58</v>
      </c>
      <c r="H11" s="13">
        <f>3.57+0.37</f>
        <v>3.94</v>
      </c>
      <c r="I11" s="17"/>
      <c r="J11" s="10">
        <f t="shared" si="0"/>
        <v>-1.879999999999999</v>
      </c>
      <c r="K11" s="18"/>
    </row>
    <row r="12" spans="1:11" ht="15.75" x14ac:dyDescent="0.25">
      <c r="A12" s="17"/>
      <c r="B12" s="20"/>
      <c r="C12" s="18"/>
      <c r="D12" s="8" t="s">
        <v>135</v>
      </c>
      <c r="E12" s="13">
        <v>10.9</v>
      </c>
      <c r="F12" s="13" t="s">
        <v>69</v>
      </c>
      <c r="G12" s="13">
        <v>10.45</v>
      </c>
      <c r="H12" s="13">
        <v>0</v>
      </c>
      <c r="I12" s="17"/>
      <c r="J12" s="10">
        <f t="shared" si="0"/>
        <v>0.45000000000000107</v>
      </c>
      <c r="K12" s="18"/>
    </row>
    <row r="13" spans="1:11" ht="15.75" x14ac:dyDescent="0.25">
      <c r="A13" s="17">
        <v>5</v>
      </c>
      <c r="B13" s="20" t="s">
        <v>4</v>
      </c>
      <c r="C13" s="18">
        <v>5</v>
      </c>
      <c r="D13" s="8" t="s">
        <v>96</v>
      </c>
      <c r="E13" s="13">
        <f>5.46+0.12</f>
        <v>5.58</v>
      </c>
      <c r="F13" s="13" t="s">
        <v>68</v>
      </c>
      <c r="G13" s="15">
        <v>1.94</v>
      </c>
      <c r="H13" s="13">
        <f>3.78+0.14+1.65+0.49+0.34</f>
        <v>6.4</v>
      </c>
      <c r="I13" s="17">
        <f>H13+H14+H15+H16+H17</f>
        <v>18.73</v>
      </c>
      <c r="J13" s="10">
        <f t="shared" si="0"/>
        <v>-2.76</v>
      </c>
      <c r="K13" s="18">
        <f>C13-I13</f>
        <v>-13.73</v>
      </c>
    </row>
    <row r="14" spans="1:11" ht="15.75" x14ac:dyDescent="0.25">
      <c r="A14" s="17"/>
      <c r="B14" s="20"/>
      <c r="C14" s="18"/>
      <c r="D14" s="8" t="s">
        <v>97</v>
      </c>
      <c r="E14" s="13">
        <v>3.96</v>
      </c>
      <c r="F14" s="13" t="s">
        <v>71</v>
      </c>
      <c r="G14" s="13">
        <v>2.93</v>
      </c>
      <c r="H14" s="13">
        <v>1.79</v>
      </c>
      <c r="I14" s="17"/>
      <c r="J14" s="10">
        <f t="shared" si="0"/>
        <v>-0.76000000000000068</v>
      </c>
      <c r="K14" s="18"/>
    </row>
    <row r="15" spans="1:11" ht="15.75" x14ac:dyDescent="0.25">
      <c r="A15" s="17"/>
      <c r="B15" s="20"/>
      <c r="C15" s="18"/>
      <c r="D15" s="8" t="s">
        <v>112</v>
      </c>
      <c r="E15" s="13"/>
      <c r="F15" s="13" t="s">
        <v>68</v>
      </c>
      <c r="G15" s="13"/>
      <c r="H15" s="13">
        <v>0.43</v>
      </c>
      <c r="I15" s="17"/>
      <c r="J15" s="10">
        <f t="shared" si="0"/>
        <v>-0.43</v>
      </c>
      <c r="K15" s="18"/>
    </row>
    <row r="16" spans="1:11" ht="15.75" x14ac:dyDescent="0.25">
      <c r="A16" s="17"/>
      <c r="B16" s="20"/>
      <c r="C16" s="18"/>
      <c r="D16" s="8" t="s">
        <v>98</v>
      </c>
      <c r="E16" s="13">
        <v>1.18</v>
      </c>
      <c r="F16" s="13" t="s">
        <v>68</v>
      </c>
      <c r="G16" s="13"/>
      <c r="H16" s="13">
        <v>0.27</v>
      </c>
      <c r="I16" s="17"/>
      <c r="J16" s="10">
        <f t="shared" si="0"/>
        <v>0.90999999999999992</v>
      </c>
      <c r="K16" s="18"/>
    </row>
    <row r="17" spans="1:11" ht="31.5" x14ac:dyDescent="0.25">
      <c r="A17" s="17"/>
      <c r="B17" s="20"/>
      <c r="C17" s="18"/>
      <c r="D17" s="8" t="s">
        <v>146</v>
      </c>
      <c r="E17" s="13"/>
      <c r="F17" s="13" t="s">
        <v>78</v>
      </c>
      <c r="G17" s="13"/>
      <c r="H17" s="13">
        <f>7.29+2.55</f>
        <v>9.84</v>
      </c>
      <c r="I17" s="17"/>
      <c r="J17" s="10"/>
      <c r="K17" s="18"/>
    </row>
    <row r="18" spans="1:11" ht="15.75" x14ac:dyDescent="0.25">
      <c r="A18" s="17">
        <v>6</v>
      </c>
      <c r="B18" s="20" t="s">
        <v>5</v>
      </c>
      <c r="C18" s="18">
        <v>4</v>
      </c>
      <c r="D18" s="8" t="s">
        <v>112</v>
      </c>
      <c r="E18" s="13"/>
      <c r="F18" s="13" t="s">
        <v>67</v>
      </c>
      <c r="G18" s="13"/>
      <c r="H18" s="13">
        <v>0.17</v>
      </c>
      <c r="I18" s="17">
        <f>H18+H19+H20+H21+H22</f>
        <v>3.1900000000000004</v>
      </c>
      <c r="J18" s="10">
        <f t="shared" si="0"/>
        <v>-0.17</v>
      </c>
      <c r="K18" s="18">
        <f>C18-I18</f>
        <v>0.80999999999999961</v>
      </c>
    </row>
    <row r="19" spans="1:11" ht="15.75" x14ac:dyDescent="0.25">
      <c r="A19" s="17"/>
      <c r="B19" s="20"/>
      <c r="C19" s="18"/>
      <c r="D19" s="15" t="s">
        <v>118</v>
      </c>
      <c r="E19" s="13">
        <v>6.35</v>
      </c>
      <c r="F19" s="13" t="s">
        <v>77</v>
      </c>
      <c r="G19" s="13">
        <v>5.39</v>
      </c>
      <c r="H19" s="13">
        <v>0.02</v>
      </c>
      <c r="I19" s="17"/>
      <c r="J19" s="10">
        <f t="shared" si="0"/>
        <v>0.94000000000000039</v>
      </c>
      <c r="K19" s="18"/>
    </row>
    <row r="20" spans="1:11" ht="31.5" x14ac:dyDescent="0.25">
      <c r="A20" s="17"/>
      <c r="B20" s="20"/>
      <c r="C20" s="18"/>
      <c r="D20" s="8" t="s">
        <v>101</v>
      </c>
      <c r="E20" s="13">
        <v>9.61</v>
      </c>
      <c r="F20" s="13" t="s">
        <v>73</v>
      </c>
      <c r="G20" s="13">
        <v>9.15</v>
      </c>
      <c r="H20" s="13">
        <v>0.63</v>
      </c>
      <c r="I20" s="17"/>
      <c r="J20" s="10">
        <f t="shared" si="0"/>
        <v>-0.17000000000000171</v>
      </c>
      <c r="K20" s="18"/>
    </row>
    <row r="21" spans="1:11" ht="15.75" x14ac:dyDescent="0.25">
      <c r="A21" s="17"/>
      <c r="B21" s="20"/>
      <c r="C21" s="18"/>
      <c r="D21" s="8" t="s">
        <v>99</v>
      </c>
      <c r="E21" s="13">
        <v>4.25</v>
      </c>
      <c r="F21" s="13" t="s">
        <v>72</v>
      </c>
      <c r="G21" s="13">
        <v>1.57</v>
      </c>
      <c r="H21" s="13">
        <f>1.1+0.44</f>
        <v>1.54</v>
      </c>
      <c r="I21" s="17"/>
      <c r="J21" s="10">
        <f>E21-(G21+H21)</f>
        <v>1.1399999999999997</v>
      </c>
      <c r="K21" s="18"/>
    </row>
    <row r="22" spans="1:11" ht="15.75" x14ac:dyDescent="0.25">
      <c r="A22" s="17"/>
      <c r="B22" s="20"/>
      <c r="C22" s="18"/>
      <c r="D22" s="8" t="s">
        <v>100</v>
      </c>
      <c r="E22" s="13">
        <v>13.34</v>
      </c>
      <c r="F22" s="13" t="s">
        <v>72</v>
      </c>
      <c r="G22" s="13"/>
      <c r="H22" s="13">
        <v>0.83</v>
      </c>
      <c r="I22" s="17"/>
      <c r="J22" s="10">
        <f t="shared" si="0"/>
        <v>12.51</v>
      </c>
      <c r="K22" s="18"/>
    </row>
    <row r="23" spans="1:11" ht="15.75" x14ac:dyDescent="0.25">
      <c r="A23" s="17">
        <v>7</v>
      </c>
      <c r="B23" s="20" t="s">
        <v>6</v>
      </c>
      <c r="C23" s="18">
        <v>7.2</v>
      </c>
      <c r="D23" s="8" t="s">
        <v>103</v>
      </c>
      <c r="E23" s="13">
        <v>7.14</v>
      </c>
      <c r="F23" s="13" t="s">
        <v>77</v>
      </c>
      <c r="G23" s="13"/>
      <c r="H23" s="13">
        <v>6.87</v>
      </c>
      <c r="I23" s="17">
        <f>H23+H24</f>
        <v>7.0200000000000005</v>
      </c>
      <c r="J23" s="10">
        <f t="shared" si="0"/>
        <v>0.26999999999999957</v>
      </c>
      <c r="K23" s="18">
        <f>C23-I23</f>
        <v>0.17999999999999972</v>
      </c>
    </row>
    <row r="24" spans="1:11" ht="15.75" x14ac:dyDescent="0.25">
      <c r="A24" s="17"/>
      <c r="B24" s="20"/>
      <c r="C24" s="18"/>
      <c r="D24" s="8" t="s">
        <v>102</v>
      </c>
      <c r="E24" s="13"/>
      <c r="F24" s="13" t="s">
        <v>77</v>
      </c>
      <c r="G24" s="13"/>
      <c r="H24" s="13">
        <v>0.15</v>
      </c>
      <c r="I24" s="17"/>
      <c r="J24" s="10">
        <f t="shared" si="0"/>
        <v>-0.15</v>
      </c>
      <c r="K24" s="18"/>
    </row>
    <row r="25" spans="1:11" ht="47.25" x14ac:dyDescent="0.25">
      <c r="A25" s="13">
        <v>8</v>
      </c>
      <c r="B25" s="8" t="s">
        <v>7</v>
      </c>
      <c r="C25" s="12">
        <v>2</v>
      </c>
      <c r="D25" s="8" t="s">
        <v>128</v>
      </c>
      <c r="E25" s="13">
        <v>0.99</v>
      </c>
      <c r="F25" s="13" t="s">
        <v>81</v>
      </c>
      <c r="G25" s="13">
        <v>0</v>
      </c>
      <c r="H25" s="12">
        <f>1.14+0.26</f>
        <v>1.4</v>
      </c>
      <c r="I25" s="12">
        <f>H25</f>
        <v>1.4</v>
      </c>
      <c r="J25" s="10">
        <f t="shared" si="0"/>
        <v>-0.40999999999999992</v>
      </c>
      <c r="K25" s="12">
        <f t="shared" ref="K25:K31" si="1">C25-I25</f>
        <v>0.60000000000000009</v>
      </c>
    </row>
    <row r="26" spans="1:11" ht="15.75" x14ac:dyDescent="0.25">
      <c r="A26" s="13">
        <v>9</v>
      </c>
      <c r="B26" s="8" t="s">
        <v>8</v>
      </c>
      <c r="C26" s="12">
        <v>0</v>
      </c>
      <c r="D26" s="13"/>
      <c r="E26" s="13"/>
      <c r="F26" s="13"/>
      <c r="G26" s="13"/>
      <c r="H26" s="12">
        <v>0</v>
      </c>
      <c r="I26" s="12">
        <v>0</v>
      </c>
      <c r="J26" s="10">
        <f t="shared" si="0"/>
        <v>0</v>
      </c>
      <c r="K26" s="12">
        <f t="shared" si="1"/>
        <v>0</v>
      </c>
    </row>
    <row r="27" spans="1:11" ht="15.75" x14ac:dyDescent="0.25">
      <c r="A27" s="13">
        <v>10</v>
      </c>
      <c r="B27" s="8" t="s">
        <v>82</v>
      </c>
      <c r="C27" s="13">
        <v>0.5</v>
      </c>
      <c r="D27" s="15" t="s">
        <v>113</v>
      </c>
      <c r="E27" s="13">
        <v>1.79</v>
      </c>
      <c r="F27" s="13" t="s">
        <v>67</v>
      </c>
      <c r="G27" s="13">
        <v>1.64</v>
      </c>
      <c r="H27" s="13">
        <v>0.18</v>
      </c>
      <c r="I27" s="13">
        <f>H27</f>
        <v>0.18</v>
      </c>
      <c r="J27" s="10">
        <f t="shared" si="0"/>
        <v>-2.9999999999999805E-2</v>
      </c>
      <c r="K27" s="12">
        <f t="shared" si="1"/>
        <v>0.32</v>
      </c>
    </row>
    <row r="28" spans="1:11" ht="31.5" x14ac:dyDescent="0.25">
      <c r="A28" s="13">
        <v>11</v>
      </c>
      <c r="B28" s="8" t="s">
        <v>9</v>
      </c>
      <c r="C28" s="12">
        <v>5</v>
      </c>
      <c r="D28" s="15" t="s">
        <v>104</v>
      </c>
      <c r="E28" s="13">
        <f>16.22+0.65</f>
        <v>16.869999999999997</v>
      </c>
      <c r="F28" s="13" t="s">
        <v>74</v>
      </c>
      <c r="G28" s="13">
        <v>0</v>
      </c>
      <c r="H28" s="13">
        <f>3.23+0.98+0.86+0.96+1.4</f>
        <v>7.43</v>
      </c>
      <c r="I28" s="13">
        <f>H28</f>
        <v>7.43</v>
      </c>
      <c r="J28" s="10">
        <f t="shared" si="0"/>
        <v>9.4399999999999977</v>
      </c>
      <c r="K28" s="12">
        <f t="shared" si="1"/>
        <v>-2.4299999999999997</v>
      </c>
    </row>
    <row r="29" spans="1:11" ht="31.5" x14ac:dyDescent="0.25">
      <c r="A29" s="13">
        <v>12</v>
      </c>
      <c r="B29" s="8" t="s">
        <v>10</v>
      </c>
      <c r="C29" s="12">
        <v>4.2</v>
      </c>
      <c r="D29" s="15" t="s">
        <v>129</v>
      </c>
      <c r="E29" s="13">
        <v>4.18</v>
      </c>
      <c r="F29" s="13" t="s">
        <v>74</v>
      </c>
      <c r="G29" s="13">
        <v>0</v>
      </c>
      <c r="H29" s="12">
        <f>2.54+1.26</f>
        <v>3.8</v>
      </c>
      <c r="I29" s="13">
        <f>H29</f>
        <v>3.8</v>
      </c>
      <c r="J29" s="10">
        <f t="shared" si="0"/>
        <v>0.37999999999999989</v>
      </c>
      <c r="K29" s="12">
        <f t="shared" si="1"/>
        <v>0.40000000000000036</v>
      </c>
    </row>
    <row r="30" spans="1:11" ht="15.75" x14ac:dyDescent="0.25">
      <c r="A30" s="13">
        <v>13</v>
      </c>
      <c r="B30" s="8" t="s">
        <v>11</v>
      </c>
      <c r="C30" s="13">
        <v>0.22</v>
      </c>
      <c r="D30" s="15"/>
      <c r="E30" s="13"/>
      <c r="F30" s="13"/>
      <c r="G30" s="13"/>
      <c r="H30" s="13">
        <v>0</v>
      </c>
      <c r="I30" s="13">
        <f>H30</f>
        <v>0</v>
      </c>
      <c r="J30" s="10">
        <f t="shared" si="0"/>
        <v>0</v>
      </c>
      <c r="K30" s="12">
        <f t="shared" si="1"/>
        <v>0.22</v>
      </c>
    </row>
    <row r="31" spans="1:11" ht="31.5" x14ac:dyDescent="0.25">
      <c r="A31" s="17">
        <v>14</v>
      </c>
      <c r="B31" s="20" t="s">
        <v>12</v>
      </c>
      <c r="C31" s="18">
        <v>13</v>
      </c>
      <c r="D31" s="15" t="s">
        <v>105</v>
      </c>
      <c r="E31" s="13">
        <v>79.760000000000005</v>
      </c>
      <c r="F31" s="13" t="s">
        <v>67</v>
      </c>
      <c r="G31" s="13">
        <v>49.67</v>
      </c>
      <c r="H31" s="13">
        <f>10.97+5.12</f>
        <v>16.09</v>
      </c>
      <c r="I31" s="17">
        <f>H31</f>
        <v>16.09</v>
      </c>
      <c r="J31" s="10">
        <f t="shared" si="0"/>
        <v>14</v>
      </c>
      <c r="K31" s="18">
        <f t="shared" si="1"/>
        <v>-3.09</v>
      </c>
    </row>
    <row r="32" spans="1:11" ht="15.75" x14ac:dyDescent="0.25">
      <c r="A32" s="17"/>
      <c r="B32" s="20"/>
      <c r="C32" s="18"/>
      <c r="D32" s="15" t="s">
        <v>126</v>
      </c>
      <c r="E32" s="13">
        <v>10.69</v>
      </c>
      <c r="F32" s="13" t="s">
        <v>67</v>
      </c>
      <c r="G32" s="13"/>
      <c r="H32" s="13">
        <v>0</v>
      </c>
      <c r="I32" s="17"/>
      <c r="J32" s="10">
        <f t="shared" si="0"/>
        <v>10.69</v>
      </c>
      <c r="K32" s="18"/>
    </row>
    <row r="33" spans="1:11" ht="15.75" x14ac:dyDescent="0.25">
      <c r="A33" s="13">
        <v>15</v>
      </c>
      <c r="B33" s="8" t="s">
        <v>13</v>
      </c>
      <c r="C33" s="9">
        <v>3.6</v>
      </c>
      <c r="D33" s="15" t="s">
        <v>80</v>
      </c>
      <c r="E33" s="13">
        <v>29.68</v>
      </c>
      <c r="F33" s="13" t="s">
        <v>79</v>
      </c>
      <c r="G33" s="13">
        <v>14.27</v>
      </c>
      <c r="H33" s="12">
        <v>4.0999999999999996</v>
      </c>
      <c r="I33" s="12">
        <f>H33</f>
        <v>4.0999999999999996</v>
      </c>
      <c r="J33" s="10">
        <f t="shared" si="0"/>
        <v>11.310000000000002</v>
      </c>
      <c r="K33" s="12">
        <f>C33-I33</f>
        <v>-0.49999999999999956</v>
      </c>
    </row>
    <row r="34" spans="1:11" ht="15.75" x14ac:dyDescent="0.25">
      <c r="A34" s="13"/>
      <c r="B34" s="8" t="s">
        <v>14</v>
      </c>
      <c r="C34" s="12">
        <f>SUM(C5:C33)</f>
        <v>73.72</v>
      </c>
      <c r="D34" s="13"/>
      <c r="E34" s="13"/>
      <c r="F34" s="13"/>
      <c r="G34" s="13"/>
      <c r="H34" s="12">
        <f>SUM(H5:H33)</f>
        <v>85.42</v>
      </c>
      <c r="I34" s="12">
        <f>SUM(I5:I33)</f>
        <v>85.42</v>
      </c>
      <c r="J34" s="10"/>
      <c r="K34" s="12">
        <f>C34-I34</f>
        <v>-11.700000000000003</v>
      </c>
    </row>
    <row r="35" spans="1:11" ht="15.75" x14ac:dyDescent="0.25">
      <c r="A35" s="13" t="s">
        <v>15</v>
      </c>
      <c r="B35" s="8" t="s">
        <v>16</v>
      </c>
      <c r="C35" s="13"/>
      <c r="D35" s="13"/>
      <c r="E35" s="13"/>
      <c r="F35" s="13"/>
      <c r="G35" s="13"/>
      <c r="H35" s="13"/>
      <c r="I35" s="13"/>
      <c r="J35" s="13"/>
      <c r="K35" s="12">
        <f>C35-I35</f>
        <v>0</v>
      </c>
    </row>
    <row r="36" spans="1:11" ht="15.75" x14ac:dyDescent="0.25">
      <c r="A36" s="17">
        <v>1</v>
      </c>
      <c r="B36" s="17" t="s">
        <v>17</v>
      </c>
      <c r="C36" s="22">
        <v>5</v>
      </c>
      <c r="D36" s="15" t="s">
        <v>131</v>
      </c>
      <c r="E36" s="13">
        <v>93.99</v>
      </c>
      <c r="F36" s="13" t="s">
        <v>78</v>
      </c>
      <c r="G36" s="13"/>
      <c r="H36" s="13">
        <v>0</v>
      </c>
      <c r="I36" s="17">
        <f>H36+H37</f>
        <v>0.35</v>
      </c>
      <c r="J36" s="10">
        <f t="shared" ref="J36:J47" si="2">E36-(G36+H36)</f>
        <v>93.99</v>
      </c>
      <c r="K36" s="18">
        <f>C36-I36</f>
        <v>4.6500000000000004</v>
      </c>
    </row>
    <row r="37" spans="1:11" ht="31.5" x14ac:dyDescent="0.25">
      <c r="A37" s="17"/>
      <c r="B37" s="17"/>
      <c r="C37" s="22"/>
      <c r="D37" s="15" t="s">
        <v>120</v>
      </c>
      <c r="E37" s="13"/>
      <c r="F37" s="13" t="s">
        <v>78</v>
      </c>
      <c r="G37" s="13"/>
      <c r="H37" s="13">
        <v>0.35</v>
      </c>
      <c r="I37" s="17"/>
      <c r="J37" s="10">
        <f t="shared" si="2"/>
        <v>-0.35</v>
      </c>
      <c r="K37" s="18"/>
    </row>
    <row r="38" spans="1:11" ht="15.75" x14ac:dyDescent="0.25">
      <c r="A38" s="13">
        <v>2</v>
      </c>
      <c r="B38" s="8" t="s">
        <v>18</v>
      </c>
      <c r="C38" s="9">
        <v>1</v>
      </c>
      <c r="D38" s="15" t="s">
        <v>132</v>
      </c>
      <c r="E38" s="13">
        <v>38.5</v>
      </c>
      <c r="F38" s="13" t="s">
        <v>78</v>
      </c>
      <c r="G38" s="13"/>
      <c r="H38" s="13">
        <v>0</v>
      </c>
      <c r="I38" s="13">
        <f>H38</f>
        <v>0</v>
      </c>
      <c r="J38" s="10">
        <f t="shared" si="2"/>
        <v>38.5</v>
      </c>
      <c r="K38" s="12">
        <f>C38-I38</f>
        <v>1</v>
      </c>
    </row>
    <row r="39" spans="1:11" ht="31.5" x14ac:dyDescent="0.25">
      <c r="A39" s="13">
        <v>3</v>
      </c>
      <c r="B39" s="8" t="s">
        <v>19</v>
      </c>
      <c r="C39" s="9">
        <v>5</v>
      </c>
      <c r="D39" s="15" t="s">
        <v>106</v>
      </c>
      <c r="E39" s="13">
        <v>7.45</v>
      </c>
      <c r="F39" s="13" t="s">
        <v>73</v>
      </c>
      <c r="G39" s="13"/>
      <c r="H39" s="13">
        <v>8.8000000000000007</v>
      </c>
      <c r="I39" s="13">
        <f>H39</f>
        <v>8.8000000000000007</v>
      </c>
      <c r="J39" s="10">
        <f t="shared" si="2"/>
        <v>-1.3500000000000005</v>
      </c>
      <c r="K39" s="12">
        <f>C39-I39</f>
        <v>-3.8000000000000007</v>
      </c>
    </row>
    <row r="40" spans="1:11" ht="15.75" x14ac:dyDescent="0.25">
      <c r="A40" s="13">
        <v>4</v>
      </c>
      <c r="B40" s="8" t="s">
        <v>20</v>
      </c>
      <c r="C40" s="9">
        <v>15.8</v>
      </c>
      <c r="D40" s="15" t="s">
        <v>107</v>
      </c>
      <c r="E40" s="13">
        <v>15.8</v>
      </c>
      <c r="F40" s="13" t="s">
        <v>75</v>
      </c>
      <c r="G40" s="13">
        <v>0</v>
      </c>
      <c r="H40" s="13">
        <v>14.92</v>
      </c>
      <c r="I40" s="13">
        <f>H40</f>
        <v>14.92</v>
      </c>
      <c r="J40" s="10">
        <f t="shared" si="2"/>
        <v>0.88000000000000078</v>
      </c>
      <c r="K40" s="12">
        <f>C40-I40</f>
        <v>0.88000000000000078</v>
      </c>
    </row>
    <row r="41" spans="1:11" ht="15.75" x14ac:dyDescent="0.25">
      <c r="A41" s="13">
        <v>5</v>
      </c>
      <c r="B41" s="8" t="s">
        <v>21</v>
      </c>
      <c r="C41" s="9">
        <v>0.9</v>
      </c>
      <c r="D41" s="12"/>
      <c r="E41" s="13"/>
      <c r="F41" s="13"/>
      <c r="G41" s="13"/>
      <c r="H41" s="13">
        <v>0</v>
      </c>
      <c r="I41" s="13">
        <f>H41</f>
        <v>0</v>
      </c>
      <c r="J41" s="10">
        <f t="shared" si="2"/>
        <v>0</v>
      </c>
      <c r="K41" s="12">
        <f>C41-I41</f>
        <v>0.9</v>
      </c>
    </row>
    <row r="42" spans="1:11" ht="31.5" x14ac:dyDescent="0.25">
      <c r="A42" s="17">
        <v>6</v>
      </c>
      <c r="B42" s="20" t="s">
        <v>22</v>
      </c>
      <c r="C42" s="22">
        <v>1</v>
      </c>
      <c r="D42" s="15" t="s">
        <v>133</v>
      </c>
      <c r="E42" s="13">
        <v>1.22</v>
      </c>
      <c r="F42" s="13"/>
      <c r="G42" s="13"/>
      <c r="H42" s="13">
        <v>0</v>
      </c>
      <c r="I42" s="17">
        <f>H42+H43+H44+H45+H46</f>
        <v>0</v>
      </c>
      <c r="J42" s="10">
        <f t="shared" si="2"/>
        <v>1.22</v>
      </c>
      <c r="K42" s="18">
        <f>C42-I42</f>
        <v>1</v>
      </c>
    </row>
    <row r="43" spans="1:11" ht="15.75" x14ac:dyDescent="0.25">
      <c r="A43" s="17"/>
      <c r="B43" s="20"/>
      <c r="C43" s="22"/>
      <c r="D43" s="15" t="s">
        <v>130</v>
      </c>
      <c r="E43" s="13">
        <v>1.2</v>
      </c>
      <c r="F43" s="13"/>
      <c r="G43" s="13"/>
      <c r="H43" s="13"/>
      <c r="I43" s="17"/>
      <c r="J43" s="10">
        <f t="shared" si="2"/>
        <v>1.2</v>
      </c>
      <c r="K43" s="18"/>
    </row>
    <row r="44" spans="1:11" ht="31.5" x14ac:dyDescent="0.25">
      <c r="A44" s="17"/>
      <c r="B44" s="20"/>
      <c r="C44" s="22"/>
      <c r="D44" s="15" t="s">
        <v>116</v>
      </c>
      <c r="E44" s="13">
        <v>1.69</v>
      </c>
      <c r="F44" s="13"/>
      <c r="G44" s="13"/>
      <c r="H44" s="13">
        <v>0</v>
      </c>
      <c r="I44" s="17"/>
      <c r="J44" s="10">
        <f t="shared" si="2"/>
        <v>1.69</v>
      </c>
      <c r="K44" s="18"/>
    </row>
    <row r="45" spans="1:11" ht="31.5" x14ac:dyDescent="0.25">
      <c r="A45" s="17"/>
      <c r="B45" s="20"/>
      <c r="C45" s="22"/>
      <c r="D45" s="15" t="s">
        <v>115</v>
      </c>
      <c r="E45" s="13">
        <v>1.74</v>
      </c>
      <c r="F45" s="13"/>
      <c r="G45" s="13"/>
      <c r="H45" s="13">
        <v>0</v>
      </c>
      <c r="I45" s="17"/>
      <c r="J45" s="10">
        <f t="shared" si="2"/>
        <v>1.74</v>
      </c>
      <c r="K45" s="18"/>
    </row>
    <row r="46" spans="1:11" ht="15.75" x14ac:dyDescent="0.25">
      <c r="A46" s="17"/>
      <c r="B46" s="20"/>
      <c r="C46" s="22"/>
      <c r="D46" s="15" t="s">
        <v>134</v>
      </c>
      <c r="E46" s="13">
        <v>4.3899999999999997</v>
      </c>
      <c r="F46" s="13"/>
      <c r="G46" s="13"/>
      <c r="H46" s="13">
        <v>0</v>
      </c>
      <c r="I46" s="17"/>
      <c r="J46" s="10">
        <f t="shared" si="2"/>
        <v>4.3899999999999997</v>
      </c>
      <c r="K46" s="18"/>
    </row>
    <row r="47" spans="1:11" ht="15.75" x14ac:dyDescent="0.25">
      <c r="A47" s="13">
        <v>7</v>
      </c>
      <c r="B47" s="8" t="s">
        <v>117</v>
      </c>
      <c r="C47" s="9">
        <v>0.01</v>
      </c>
      <c r="D47" s="12"/>
      <c r="E47" s="13"/>
      <c r="F47" s="13"/>
      <c r="G47" s="13"/>
      <c r="H47" s="13">
        <v>0</v>
      </c>
      <c r="I47" s="13">
        <f>H47</f>
        <v>0</v>
      </c>
      <c r="J47" s="10">
        <f t="shared" si="2"/>
        <v>0</v>
      </c>
      <c r="K47" s="12">
        <f>C47-I47</f>
        <v>0.01</v>
      </c>
    </row>
    <row r="48" spans="1:11" ht="15.75" x14ac:dyDescent="0.25">
      <c r="A48" s="13"/>
      <c r="B48" s="8" t="s">
        <v>23</v>
      </c>
      <c r="C48" s="12">
        <f>SUM(C36:C47)</f>
        <v>28.71</v>
      </c>
      <c r="D48" s="13"/>
      <c r="E48" s="13"/>
      <c r="F48" s="13"/>
      <c r="G48" s="13"/>
      <c r="H48" s="12">
        <f>SUM(H36:H47)</f>
        <v>24.07</v>
      </c>
      <c r="I48" s="12">
        <f>SUM(I36:I47)</f>
        <v>24.07</v>
      </c>
      <c r="J48" s="10"/>
      <c r="K48" s="12">
        <f>C48-I48</f>
        <v>4.6400000000000006</v>
      </c>
    </row>
    <row r="49" spans="1:11" ht="15.75" x14ac:dyDescent="0.25">
      <c r="A49" s="13"/>
      <c r="B49" s="8" t="s">
        <v>24</v>
      </c>
      <c r="C49" s="12">
        <f>C34+C48</f>
        <v>102.43</v>
      </c>
      <c r="D49" s="13"/>
      <c r="E49" s="13"/>
      <c r="F49" s="13"/>
      <c r="G49" s="13"/>
      <c r="H49" s="12">
        <f>H34+H48</f>
        <v>109.49000000000001</v>
      </c>
      <c r="I49" s="12">
        <f>I34+I48</f>
        <v>109.49000000000001</v>
      </c>
      <c r="J49" s="13"/>
      <c r="K49" s="12">
        <f>C49-I49</f>
        <v>-7.0600000000000023</v>
      </c>
    </row>
    <row r="50" spans="1:11" ht="15.75" x14ac:dyDescent="0.25">
      <c r="A50" s="13" t="s">
        <v>25</v>
      </c>
      <c r="B50" s="8" t="s">
        <v>26</v>
      </c>
      <c r="C50" s="13">
        <v>6.57</v>
      </c>
      <c r="D50" s="13"/>
      <c r="E50" s="13"/>
      <c r="F50" s="13"/>
      <c r="G50" s="13"/>
      <c r="H50" s="13">
        <f>Sheet2!K23</f>
        <v>13.629999999999999</v>
      </c>
      <c r="I50" s="13">
        <f>Sheet2!L23</f>
        <v>13.629999999999999</v>
      </c>
      <c r="J50" s="13"/>
      <c r="K50" s="12">
        <f>C50-I50</f>
        <v>-7.0599999999999987</v>
      </c>
    </row>
    <row r="51" spans="1:11" ht="15.75" x14ac:dyDescent="0.25">
      <c r="A51" s="13"/>
      <c r="B51" s="13" t="s">
        <v>27</v>
      </c>
      <c r="C51" s="12">
        <f>C49+C50</f>
        <v>109</v>
      </c>
      <c r="D51" s="13"/>
      <c r="E51" s="13"/>
      <c r="F51" s="13"/>
      <c r="G51" s="13"/>
      <c r="H51" s="12">
        <f>H49+H50</f>
        <v>123.12</v>
      </c>
      <c r="I51" s="12">
        <f>I50+I49</f>
        <v>123.12</v>
      </c>
      <c r="J51" s="13"/>
      <c r="K51" s="12">
        <f>C51-I51</f>
        <v>-14.120000000000005</v>
      </c>
    </row>
    <row r="52" spans="1:11" ht="46.15" customHeight="1" x14ac:dyDescent="0.35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23.25" x14ac:dyDescent="0.35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23.25" x14ac:dyDescent="0.35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23.25" x14ac:dyDescent="0.35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23.25" x14ac:dyDescent="0.35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23.25" x14ac:dyDescent="0.35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23.25" x14ac:dyDescent="0.35">
      <c r="B58" s="2"/>
      <c r="C58" s="1"/>
      <c r="D58" s="2"/>
      <c r="E58" s="1"/>
      <c r="F58" s="1"/>
      <c r="G58" s="1"/>
      <c r="H58" s="1"/>
      <c r="I58" s="1"/>
      <c r="J58" s="1"/>
      <c r="K58" s="1"/>
    </row>
    <row r="59" spans="1:11" ht="23.25" x14ac:dyDescent="0.35">
      <c r="B59" s="2"/>
      <c r="C59" s="1"/>
      <c r="D59" s="2"/>
      <c r="E59" s="1"/>
      <c r="F59" s="1"/>
      <c r="G59" s="1"/>
      <c r="H59" s="1"/>
      <c r="I59" s="1"/>
      <c r="J59" s="1"/>
      <c r="K59" s="1"/>
    </row>
    <row r="60" spans="1:11" ht="23.25" x14ac:dyDescent="0.35">
      <c r="B60" s="2"/>
      <c r="C60" s="1"/>
      <c r="D60" s="2"/>
      <c r="E60" s="1"/>
      <c r="F60" s="1"/>
      <c r="G60" s="1"/>
      <c r="H60" s="1"/>
      <c r="I60" s="1"/>
      <c r="J60" s="1"/>
      <c r="K60" s="1"/>
    </row>
    <row r="61" spans="1:11" ht="23.25" x14ac:dyDescent="0.35">
      <c r="B61" s="2"/>
      <c r="C61" s="1"/>
      <c r="D61" s="2"/>
      <c r="E61" s="1"/>
      <c r="F61" s="1"/>
      <c r="G61" s="1"/>
      <c r="H61" s="1"/>
      <c r="I61" s="1"/>
      <c r="J61" s="1"/>
      <c r="K61" s="1"/>
    </row>
    <row r="62" spans="1:11" ht="23.25" x14ac:dyDescent="0.35">
      <c r="B62" s="2"/>
      <c r="C62" s="1"/>
      <c r="D62" s="2"/>
      <c r="E62" s="3"/>
      <c r="F62" s="3"/>
      <c r="G62" s="1"/>
      <c r="H62" s="1"/>
      <c r="I62" s="1"/>
      <c r="J62" s="1"/>
      <c r="K62" s="1"/>
    </row>
    <row r="63" spans="1:11" ht="23.25" x14ac:dyDescent="0.35">
      <c r="B63" s="4"/>
      <c r="C63" s="1"/>
      <c r="D63" s="1"/>
      <c r="E63" s="1"/>
      <c r="F63" s="1"/>
      <c r="G63" s="1"/>
      <c r="H63" s="1"/>
      <c r="I63" s="1"/>
      <c r="J63" s="1"/>
      <c r="K63" s="1"/>
    </row>
    <row r="64" spans="1:11" ht="23.25" x14ac:dyDescent="0.35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 ht="23.25" x14ac:dyDescent="0.35">
      <c r="B65" s="4"/>
      <c r="C65" s="1"/>
      <c r="D65" s="1"/>
      <c r="E65" s="1"/>
      <c r="F65" s="1"/>
      <c r="G65" s="1"/>
      <c r="H65" s="1"/>
      <c r="I65" s="1"/>
      <c r="J65" s="1"/>
      <c r="K65" s="1"/>
    </row>
  </sheetData>
  <mergeCells count="42">
    <mergeCell ref="A42:A46"/>
    <mergeCell ref="A36:A37"/>
    <mergeCell ref="B36:B37"/>
    <mergeCell ref="C31:C32"/>
    <mergeCell ref="A31:A32"/>
    <mergeCell ref="B31:B32"/>
    <mergeCell ref="C42:C46"/>
    <mergeCell ref="C36:C37"/>
    <mergeCell ref="B42:B46"/>
    <mergeCell ref="K31:K32"/>
    <mergeCell ref="I42:I46"/>
    <mergeCell ref="K42:K46"/>
    <mergeCell ref="I18:I22"/>
    <mergeCell ref="I23:I24"/>
    <mergeCell ref="K18:K22"/>
    <mergeCell ref="K23:K24"/>
    <mergeCell ref="I36:I37"/>
    <mergeCell ref="K36:K37"/>
    <mergeCell ref="I31:I32"/>
    <mergeCell ref="A7:A8"/>
    <mergeCell ref="B7:B8"/>
    <mergeCell ref="C7:C8"/>
    <mergeCell ref="A9:A12"/>
    <mergeCell ref="C18:C22"/>
    <mergeCell ref="B13:B17"/>
    <mergeCell ref="A13:A17"/>
    <mergeCell ref="C13:C17"/>
    <mergeCell ref="C23:C24"/>
    <mergeCell ref="B18:B22"/>
    <mergeCell ref="A18:A22"/>
    <mergeCell ref="B23:B24"/>
    <mergeCell ref="A23:A24"/>
    <mergeCell ref="I13:I17"/>
    <mergeCell ref="K13:K17"/>
    <mergeCell ref="B1:J1"/>
    <mergeCell ref="C9:C12"/>
    <mergeCell ref="B9:B12"/>
    <mergeCell ref="I7:I8"/>
    <mergeCell ref="I9:I12"/>
    <mergeCell ref="K7:K8"/>
    <mergeCell ref="K9:K12"/>
    <mergeCell ref="D2:F2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8"/>
  <sheetViews>
    <sheetView zoomScaleNormal="100" workbookViewId="0">
      <pane ySplit="3" topLeftCell="A4" activePane="bottomLeft" state="frozen"/>
      <selection activeCell="E1" sqref="E1"/>
      <selection pane="bottomLeft" activeCell="F3" sqref="F3"/>
    </sheetView>
  </sheetViews>
  <sheetFormatPr defaultRowHeight="12.75" x14ac:dyDescent="0.25"/>
  <cols>
    <col min="1" max="1" width="9.140625" style="6"/>
    <col min="2" max="2" width="2.5703125" style="6" bestFit="1" customWidth="1"/>
    <col min="3" max="3" width="44.42578125" style="6" bestFit="1" customWidth="1"/>
    <col min="4" max="4" width="15.28515625" style="6" customWidth="1"/>
    <col min="5" max="5" width="30.5703125" style="6" bestFit="1" customWidth="1"/>
    <col min="6" max="6" width="54.5703125" style="6" bestFit="1" customWidth="1"/>
    <col min="7" max="7" width="15.7109375" style="6" bestFit="1" customWidth="1"/>
    <col min="8" max="8" width="17.85546875" style="6" bestFit="1" customWidth="1"/>
    <col min="9" max="9" width="8.7109375" style="6" bestFit="1" customWidth="1"/>
    <col min="10" max="10" width="17.5703125" style="6" bestFit="1" customWidth="1"/>
    <col min="11" max="11" width="33.85546875" style="6" bestFit="1" customWidth="1"/>
    <col min="12" max="12" width="18.28515625" style="6" bestFit="1" customWidth="1"/>
    <col min="13" max="13" width="35.5703125" style="6" bestFit="1" customWidth="1"/>
    <col min="14" max="14" width="17.140625" style="6" bestFit="1" customWidth="1"/>
    <col min="15" max="15" width="13.140625" style="6" customWidth="1"/>
    <col min="16" max="16384" width="9.140625" style="6"/>
  </cols>
  <sheetData>
    <row r="1" spans="1:15" ht="15.75" x14ac:dyDescent="0.25">
      <c r="A1" s="28"/>
      <c r="B1" s="28"/>
      <c r="C1" s="29" t="s">
        <v>149</v>
      </c>
      <c r="D1" s="29"/>
      <c r="E1" s="29"/>
      <c r="F1" s="29"/>
      <c r="G1" s="30"/>
      <c r="H1" s="28"/>
      <c r="I1" s="28"/>
      <c r="J1" s="28"/>
      <c r="K1" s="28"/>
      <c r="L1" s="28"/>
      <c r="M1" s="28"/>
      <c r="N1" s="28"/>
    </row>
    <row r="2" spans="1:15" ht="15.75" x14ac:dyDescent="0.25">
      <c r="A2" s="28"/>
      <c r="B2" s="28"/>
      <c r="C2" s="31" t="s">
        <v>148</v>
      </c>
      <c r="D2" s="31"/>
      <c r="E2" s="31"/>
      <c r="F2" s="31"/>
      <c r="G2" s="30"/>
      <c r="H2" s="28"/>
      <c r="I2" s="28"/>
      <c r="J2" s="28"/>
      <c r="K2" s="28"/>
      <c r="L2" s="28"/>
      <c r="M2" s="30" t="s">
        <v>33</v>
      </c>
      <c r="N2" s="28"/>
    </row>
    <row r="3" spans="1:15" ht="31.5" x14ac:dyDescent="0.25">
      <c r="A3" s="19" t="s">
        <v>28</v>
      </c>
      <c r="B3" s="19"/>
      <c r="C3" s="16" t="s">
        <v>29</v>
      </c>
      <c r="D3" s="26" t="s">
        <v>30</v>
      </c>
      <c r="E3" s="26" t="e">
        <f>Sheet1!#REF!</f>
        <v>#REF!</v>
      </c>
      <c r="F3" s="27" t="str">
        <f>Sheet1!D3</f>
        <v>NAME OF THE WORK</v>
      </c>
      <c r="G3" s="27" t="e">
        <f>Sheet1!#REF!</f>
        <v>#REF!</v>
      </c>
      <c r="H3" s="26" t="str">
        <f>Sheet1!E3</f>
        <v xml:space="preserve">WORK ORDER VALUE </v>
      </c>
      <c r="I3" s="27" t="str">
        <f>Sheet1!F3</f>
        <v>DIVISION</v>
      </c>
      <c r="J3" s="27" t="str">
        <f>Sheet1!G3</f>
        <v>AMOUNT PAID UPTO 31.03.21</v>
      </c>
      <c r="K3" s="27" t="str">
        <f>Sheet1!H3</f>
        <v>AMOUNT DURING THE YEAR UPTO 31.03.22</v>
      </c>
      <c r="L3" s="27" t="str">
        <f>Sheet1!I3</f>
        <v>TOTAL EXPENDITURE</v>
      </c>
      <c r="M3" s="27" t="str">
        <f>Sheet1!J3</f>
        <v>BALANCE TO BE PAID          {7-(9+10)}</v>
      </c>
      <c r="N3" s="27" t="str">
        <f>Sheet1!K3</f>
        <v>BALANCE R.E    (3-11)</v>
      </c>
      <c r="O3" s="5"/>
    </row>
    <row r="4" spans="1:15" ht="15.75" x14ac:dyDescent="0.25">
      <c r="A4" s="17">
        <v>1</v>
      </c>
      <c r="B4" s="17"/>
      <c r="C4" s="13">
        <v>2</v>
      </c>
      <c r="D4" s="13">
        <v>3</v>
      </c>
      <c r="E4" s="32">
        <v>4</v>
      </c>
      <c r="F4" s="32">
        <v>5</v>
      </c>
      <c r="G4" s="13">
        <v>6</v>
      </c>
      <c r="H4" s="13">
        <v>7</v>
      </c>
      <c r="I4" s="32">
        <v>8</v>
      </c>
      <c r="J4" s="13">
        <v>9</v>
      </c>
      <c r="K4" s="13">
        <v>10</v>
      </c>
      <c r="L4" s="13">
        <v>11</v>
      </c>
      <c r="M4" s="13">
        <v>12</v>
      </c>
      <c r="N4" s="13">
        <v>13</v>
      </c>
    </row>
    <row r="5" spans="1:15" ht="47.25" x14ac:dyDescent="0.25">
      <c r="A5" s="13"/>
      <c r="B5" s="17">
        <v>1</v>
      </c>
      <c r="C5" s="33" t="s">
        <v>34</v>
      </c>
      <c r="D5" s="34">
        <v>3</v>
      </c>
      <c r="E5" s="8" t="s">
        <v>59</v>
      </c>
      <c r="F5" s="8" t="s">
        <v>114</v>
      </c>
      <c r="G5" s="8" t="s">
        <v>136</v>
      </c>
      <c r="H5" s="13"/>
      <c r="I5" s="13" t="s">
        <v>77</v>
      </c>
      <c r="J5" s="13"/>
      <c r="K5" s="13">
        <v>0.46</v>
      </c>
      <c r="L5" s="35">
        <f>K5+K6+K7+K8+K9+K10+K11+K12+K13+K14+K15</f>
        <v>9.3699999999999992</v>
      </c>
      <c r="M5" s="13">
        <f t="shared" ref="M5:M13" si="0">H5-(J5+K5)</f>
        <v>-0.46</v>
      </c>
      <c r="N5" s="34">
        <f>D5-L5</f>
        <v>-6.3699999999999992</v>
      </c>
    </row>
    <row r="6" spans="1:15" ht="31.5" x14ac:dyDescent="0.25">
      <c r="A6" s="13"/>
      <c r="B6" s="17"/>
      <c r="C6" s="36"/>
      <c r="D6" s="37"/>
      <c r="E6" s="8" t="s">
        <v>60</v>
      </c>
      <c r="F6" s="8" t="s">
        <v>84</v>
      </c>
      <c r="G6" s="13"/>
      <c r="H6" s="13"/>
      <c r="I6" s="13" t="s">
        <v>74</v>
      </c>
      <c r="J6" s="13"/>
      <c r="K6" s="13">
        <v>0.28000000000000003</v>
      </c>
      <c r="L6" s="38"/>
      <c r="M6" s="13">
        <f t="shared" si="0"/>
        <v>-0.28000000000000003</v>
      </c>
      <c r="N6" s="38"/>
    </row>
    <row r="7" spans="1:15" ht="15.75" x14ac:dyDescent="0.25">
      <c r="A7" s="13"/>
      <c r="B7" s="17"/>
      <c r="C7" s="36"/>
      <c r="D7" s="37"/>
      <c r="E7" s="8" t="s">
        <v>61</v>
      </c>
      <c r="F7" s="8" t="s">
        <v>85</v>
      </c>
      <c r="G7" s="13"/>
      <c r="H7" s="13"/>
      <c r="I7" s="13" t="s">
        <v>78</v>
      </c>
      <c r="J7" s="13"/>
      <c r="K7" s="13">
        <v>1.53</v>
      </c>
      <c r="L7" s="38"/>
      <c r="M7" s="13">
        <f t="shared" si="0"/>
        <v>-1.53</v>
      </c>
      <c r="N7" s="38"/>
    </row>
    <row r="8" spans="1:15" ht="47.25" x14ac:dyDescent="0.25">
      <c r="A8" s="13"/>
      <c r="B8" s="17"/>
      <c r="C8" s="36"/>
      <c r="D8" s="37"/>
      <c r="E8" s="8" t="s">
        <v>35</v>
      </c>
      <c r="F8" s="8" t="s">
        <v>86</v>
      </c>
      <c r="G8" s="8" t="s">
        <v>137</v>
      </c>
      <c r="H8" s="13"/>
      <c r="I8" s="13" t="s">
        <v>77</v>
      </c>
      <c r="J8" s="13"/>
      <c r="K8" s="13">
        <v>0.01</v>
      </c>
      <c r="L8" s="38"/>
      <c r="M8" s="13">
        <f t="shared" si="0"/>
        <v>-0.01</v>
      </c>
      <c r="N8" s="38"/>
    </row>
    <row r="9" spans="1:15" ht="15.75" x14ac:dyDescent="0.25">
      <c r="A9" s="13"/>
      <c r="B9" s="17"/>
      <c r="C9" s="36"/>
      <c r="D9" s="37"/>
      <c r="E9" s="8" t="s">
        <v>36</v>
      </c>
      <c r="F9" s="8" t="s">
        <v>87</v>
      </c>
      <c r="G9" s="13"/>
      <c r="H9" s="13"/>
      <c r="I9" s="13" t="s">
        <v>70</v>
      </c>
      <c r="J9" s="13"/>
      <c r="K9" s="13">
        <v>0.44</v>
      </c>
      <c r="L9" s="38"/>
      <c r="M9" s="13">
        <f t="shared" si="0"/>
        <v>-0.44</v>
      </c>
      <c r="N9" s="38"/>
    </row>
    <row r="10" spans="1:15" ht="31.5" x14ac:dyDescent="0.25">
      <c r="A10" s="13"/>
      <c r="B10" s="17"/>
      <c r="C10" s="36"/>
      <c r="D10" s="37"/>
      <c r="E10" s="8" t="s">
        <v>37</v>
      </c>
      <c r="F10" s="8" t="s">
        <v>88</v>
      </c>
      <c r="G10" s="13"/>
      <c r="H10" s="13"/>
      <c r="I10" s="13" t="s">
        <v>72</v>
      </c>
      <c r="J10" s="13"/>
      <c r="K10" s="13">
        <v>0.46</v>
      </c>
      <c r="L10" s="38"/>
      <c r="M10" s="13">
        <f t="shared" si="0"/>
        <v>-0.46</v>
      </c>
      <c r="N10" s="38"/>
    </row>
    <row r="11" spans="1:15" ht="31.5" x14ac:dyDescent="0.25">
      <c r="A11" s="13"/>
      <c r="B11" s="17"/>
      <c r="C11" s="36"/>
      <c r="D11" s="37"/>
      <c r="E11" s="8" t="s">
        <v>76</v>
      </c>
      <c r="F11" s="8" t="s">
        <v>89</v>
      </c>
      <c r="G11" s="13"/>
      <c r="H11" s="13"/>
      <c r="I11" s="13" t="s">
        <v>74</v>
      </c>
      <c r="J11" s="13"/>
      <c r="K11" s="13">
        <v>0.34</v>
      </c>
      <c r="L11" s="38"/>
      <c r="M11" s="13">
        <f t="shared" si="0"/>
        <v>-0.34</v>
      </c>
      <c r="N11" s="38"/>
    </row>
    <row r="12" spans="1:15" ht="15.75" x14ac:dyDescent="0.25">
      <c r="A12" s="13"/>
      <c r="B12" s="17"/>
      <c r="C12" s="36"/>
      <c r="D12" s="37"/>
      <c r="E12" s="8" t="s">
        <v>38</v>
      </c>
      <c r="F12" s="8" t="s">
        <v>90</v>
      </c>
      <c r="G12" s="13"/>
      <c r="H12" s="13"/>
      <c r="I12" s="13" t="s">
        <v>70</v>
      </c>
      <c r="J12" s="13"/>
      <c r="K12" s="13">
        <f>0.48+0.29</f>
        <v>0.77</v>
      </c>
      <c r="L12" s="38"/>
      <c r="M12" s="13">
        <f t="shared" si="0"/>
        <v>-0.77</v>
      </c>
      <c r="N12" s="38"/>
    </row>
    <row r="13" spans="1:15" ht="15.75" x14ac:dyDescent="0.25">
      <c r="A13" s="13"/>
      <c r="B13" s="17"/>
      <c r="C13" s="39"/>
      <c r="D13" s="37"/>
      <c r="E13" s="8" t="s">
        <v>39</v>
      </c>
      <c r="F13" s="8"/>
      <c r="G13" s="13"/>
      <c r="H13" s="13"/>
      <c r="I13" s="13"/>
      <c r="J13" s="13"/>
      <c r="K13" s="13">
        <v>0.21</v>
      </c>
      <c r="L13" s="38"/>
      <c r="M13" s="13">
        <f t="shared" si="0"/>
        <v>-0.21</v>
      </c>
      <c r="N13" s="40"/>
    </row>
    <row r="14" spans="1:15" ht="31.5" x14ac:dyDescent="0.25">
      <c r="A14" s="13"/>
      <c r="B14" s="13"/>
      <c r="C14" s="41"/>
      <c r="D14" s="42"/>
      <c r="E14" s="8" t="s">
        <v>141</v>
      </c>
      <c r="F14" s="8" t="s">
        <v>143</v>
      </c>
      <c r="G14" s="13"/>
      <c r="H14" s="13"/>
      <c r="I14" s="13" t="s">
        <v>145</v>
      </c>
      <c r="J14" s="13"/>
      <c r="K14" s="13">
        <f>0.18+0.6+0.48</f>
        <v>1.26</v>
      </c>
      <c r="L14" s="38"/>
      <c r="M14" s="13"/>
      <c r="N14" s="43"/>
    </row>
    <row r="15" spans="1:15" ht="15.75" x14ac:dyDescent="0.25">
      <c r="A15" s="13"/>
      <c r="B15" s="13"/>
      <c r="C15" s="41"/>
      <c r="D15" s="44"/>
      <c r="E15" s="8" t="s">
        <v>142</v>
      </c>
      <c r="F15" s="8" t="s">
        <v>144</v>
      </c>
      <c r="G15" s="13"/>
      <c r="H15" s="13"/>
      <c r="I15" s="13" t="s">
        <v>78</v>
      </c>
      <c r="J15" s="13"/>
      <c r="K15" s="13">
        <f>0.74+0.59+0.48+0.55+1.25</f>
        <v>3.6100000000000003</v>
      </c>
      <c r="L15" s="40"/>
      <c r="M15" s="13"/>
      <c r="N15" s="43"/>
    </row>
    <row r="16" spans="1:15" ht="15.75" x14ac:dyDescent="0.25">
      <c r="A16" s="13"/>
      <c r="B16" s="13">
        <v>2</v>
      </c>
      <c r="C16" s="8" t="s">
        <v>40</v>
      </c>
      <c r="D16" s="13">
        <v>0.01</v>
      </c>
      <c r="E16" s="15"/>
      <c r="F16" s="15"/>
      <c r="G16" s="12"/>
      <c r="H16" s="13"/>
      <c r="I16" s="13"/>
      <c r="J16" s="13"/>
      <c r="K16" s="13"/>
      <c r="L16" s="13"/>
      <c r="M16" s="13">
        <f t="shared" ref="M16:M20" si="1">J16+K16-H16</f>
        <v>0</v>
      </c>
      <c r="N16" s="13">
        <f>D16-L16</f>
        <v>0.01</v>
      </c>
    </row>
    <row r="17" spans="1:14" ht="15.75" x14ac:dyDescent="0.25">
      <c r="A17" s="13"/>
      <c r="B17" s="13">
        <v>3</v>
      </c>
      <c r="C17" s="8" t="s">
        <v>41</v>
      </c>
      <c r="D17" s="13">
        <v>0.35</v>
      </c>
      <c r="E17" s="15"/>
      <c r="F17" s="15"/>
      <c r="G17" s="12"/>
      <c r="H17" s="13"/>
      <c r="I17" s="13"/>
      <c r="J17" s="13"/>
      <c r="K17" s="13"/>
      <c r="L17" s="13"/>
      <c r="M17" s="13">
        <f t="shared" si="1"/>
        <v>0</v>
      </c>
      <c r="N17" s="13">
        <f t="shared" ref="N17:N23" si="2">D17-L17</f>
        <v>0.35</v>
      </c>
    </row>
    <row r="18" spans="1:14" ht="15.75" x14ac:dyDescent="0.25">
      <c r="A18" s="13"/>
      <c r="B18" s="13">
        <v>4</v>
      </c>
      <c r="C18" s="8" t="s">
        <v>125</v>
      </c>
      <c r="D18" s="12">
        <v>0</v>
      </c>
      <c r="E18" s="15"/>
      <c r="F18" s="15"/>
      <c r="G18" s="12"/>
      <c r="H18" s="13"/>
      <c r="I18" s="13"/>
      <c r="J18" s="13"/>
      <c r="K18" s="13"/>
      <c r="L18" s="13"/>
      <c r="M18" s="13">
        <f t="shared" si="1"/>
        <v>0</v>
      </c>
      <c r="N18" s="13">
        <f t="shared" si="2"/>
        <v>0</v>
      </c>
    </row>
    <row r="19" spans="1:14" ht="31.5" x14ac:dyDescent="0.25">
      <c r="A19" s="13"/>
      <c r="B19" s="13">
        <v>5</v>
      </c>
      <c r="C19" s="8" t="s">
        <v>124</v>
      </c>
      <c r="D19" s="13">
        <v>0.01</v>
      </c>
      <c r="E19" s="15"/>
      <c r="F19" s="15"/>
      <c r="G19" s="12"/>
      <c r="H19" s="13"/>
      <c r="I19" s="13"/>
      <c r="J19" s="13"/>
      <c r="K19" s="13"/>
      <c r="L19" s="13"/>
      <c r="M19" s="13">
        <f t="shared" si="1"/>
        <v>0</v>
      </c>
      <c r="N19" s="13">
        <f t="shared" si="2"/>
        <v>0.01</v>
      </c>
    </row>
    <row r="20" spans="1:14" ht="15.75" x14ac:dyDescent="0.25">
      <c r="A20" s="13"/>
      <c r="B20" s="13">
        <v>6</v>
      </c>
      <c r="C20" s="8" t="s">
        <v>123</v>
      </c>
      <c r="D20" s="12">
        <v>2.7</v>
      </c>
      <c r="E20" s="15"/>
      <c r="F20" s="15"/>
      <c r="G20" s="12"/>
      <c r="H20" s="13"/>
      <c r="I20" s="13"/>
      <c r="J20" s="13"/>
      <c r="K20" s="13">
        <v>1.31</v>
      </c>
      <c r="L20" s="13">
        <f>K20</f>
        <v>1.31</v>
      </c>
      <c r="M20" s="13">
        <f t="shared" si="1"/>
        <v>1.31</v>
      </c>
      <c r="N20" s="13">
        <f t="shared" si="2"/>
        <v>1.3900000000000001</v>
      </c>
    </row>
    <row r="21" spans="1:14" ht="47.25" x14ac:dyDescent="0.25">
      <c r="A21" s="13"/>
      <c r="B21" s="13">
        <v>7</v>
      </c>
      <c r="C21" s="8" t="s">
        <v>121</v>
      </c>
      <c r="D21" s="10">
        <v>0.5</v>
      </c>
      <c r="E21" s="14" t="s">
        <v>62</v>
      </c>
      <c r="F21" s="14" t="s">
        <v>91</v>
      </c>
      <c r="G21" s="14" t="s">
        <v>138</v>
      </c>
      <c r="H21" s="13"/>
      <c r="I21" s="13" t="s">
        <v>69</v>
      </c>
      <c r="J21" s="13"/>
      <c r="K21" s="13">
        <f>1.27+0.5</f>
        <v>1.77</v>
      </c>
      <c r="L21" s="13">
        <f>K21</f>
        <v>1.77</v>
      </c>
      <c r="M21" s="13">
        <f>H21-(J21+K21)</f>
        <v>-1.77</v>
      </c>
      <c r="N21" s="13">
        <f t="shared" si="2"/>
        <v>-1.27</v>
      </c>
    </row>
    <row r="22" spans="1:14" ht="31.5" x14ac:dyDescent="0.25">
      <c r="A22" s="13"/>
      <c r="B22" s="13">
        <v>8</v>
      </c>
      <c r="C22" s="8" t="s">
        <v>122</v>
      </c>
      <c r="D22" s="9">
        <v>0</v>
      </c>
      <c r="E22" s="11" t="s">
        <v>59</v>
      </c>
      <c r="F22" s="11" t="s">
        <v>119</v>
      </c>
      <c r="G22" s="11" t="s">
        <v>139</v>
      </c>
      <c r="H22" s="13"/>
      <c r="I22" s="13" t="s">
        <v>73</v>
      </c>
      <c r="J22" s="13"/>
      <c r="K22" s="13">
        <f>1.04+0.14</f>
        <v>1.1800000000000002</v>
      </c>
      <c r="L22" s="13">
        <f>K22</f>
        <v>1.1800000000000002</v>
      </c>
      <c r="M22" s="13">
        <f>H22-(J22+K22)</f>
        <v>-1.1800000000000002</v>
      </c>
      <c r="N22" s="13">
        <f t="shared" si="2"/>
        <v>-1.1800000000000002</v>
      </c>
    </row>
    <row r="23" spans="1:14" ht="15.75" x14ac:dyDescent="0.25">
      <c r="A23" s="13"/>
      <c r="B23" s="13"/>
      <c r="C23" s="16" t="s">
        <v>42</v>
      </c>
      <c r="D23" s="12">
        <f>SUM(D5:D22)</f>
        <v>6.57</v>
      </c>
      <c r="E23" s="8"/>
      <c r="F23" s="8"/>
      <c r="G23" s="13"/>
      <c r="H23" s="13"/>
      <c r="I23" s="13"/>
      <c r="J23" s="13"/>
      <c r="K23" s="16">
        <f>SUM(K5:K22)</f>
        <v>13.629999999999999</v>
      </c>
      <c r="L23" s="16">
        <f>SUM(L5:L22)</f>
        <v>13.629999999999999</v>
      </c>
      <c r="M23" s="13"/>
      <c r="N23" s="16">
        <f t="shared" si="2"/>
        <v>-7.0599999999999987</v>
      </c>
    </row>
    <row r="27" spans="1:14" x14ac:dyDescent="0.25">
      <c r="C27" s="6" t="s">
        <v>43</v>
      </c>
      <c r="J27" s="6" t="s">
        <v>44</v>
      </c>
    </row>
    <row r="28" spans="1:14" x14ac:dyDescent="0.25">
      <c r="C28" s="6">
        <f>'[1]Plan Expenditure'!B46</f>
        <v>0</v>
      </c>
      <c r="J28" s="6" t="s">
        <v>45</v>
      </c>
    </row>
    <row r="30" spans="1:14" x14ac:dyDescent="0.25">
      <c r="C30" s="6" t="s">
        <v>46</v>
      </c>
    </row>
    <row r="31" spans="1:14" x14ac:dyDescent="0.25">
      <c r="C31" s="6" t="s">
        <v>47</v>
      </c>
      <c r="E31" s="6" t="s">
        <v>48</v>
      </c>
    </row>
    <row r="32" spans="1:14" x14ac:dyDescent="0.25">
      <c r="C32" s="6" t="s">
        <v>49</v>
      </c>
      <c r="E32" s="6" t="s">
        <v>50</v>
      </c>
    </row>
    <row r="33" spans="3:11" x14ac:dyDescent="0.25">
      <c r="C33" s="6" t="s">
        <v>51</v>
      </c>
      <c r="E33" s="6" t="s">
        <v>52</v>
      </c>
    </row>
    <row r="34" spans="3:11" x14ac:dyDescent="0.25">
      <c r="C34" s="6" t="s">
        <v>53</v>
      </c>
      <c r="E34" s="6" t="s">
        <v>54</v>
      </c>
      <c r="K34" s="6" t="s">
        <v>55</v>
      </c>
    </row>
    <row r="35" spans="3:11" x14ac:dyDescent="0.25">
      <c r="C35" s="6" t="s">
        <v>56</v>
      </c>
      <c r="E35" s="6" t="s">
        <v>57</v>
      </c>
    </row>
    <row r="36" spans="3:11" x14ac:dyDescent="0.25">
      <c r="C36" s="7" t="s">
        <v>58</v>
      </c>
    </row>
    <row r="38" spans="3:11" x14ac:dyDescent="0.25">
      <c r="C38" s="7" t="s">
        <v>58</v>
      </c>
    </row>
  </sheetData>
  <mergeCells count="9">
    <mergeCell ref="N5:N13"/>
    <mergeCell ref="C5:C13"/>
    <mergeCell ref="B5:B13"/>
    <mergeCell ref="A3:B3"/>
    <mergeCell ref="A4:B4"/>
    <mergeCell ref="D5:D14"/>
    <mergeCell ref="L5:L15"/>
    <mergeCell ref="C1:F1"/>
    <mergeCell ref="C2:F2"/>
  </mergeCells>
  <pageMargins left="0.86614173228346458" right="0.31496062992125984" top="0.74803149606299213" bottom="0.74803149606299213" header="0.31496062992125984" footer="0.31496062992125984"/>
  <pageSetup paperSize="9" scale="36" orientation="landscape" horizontalDpi="300" verticalDpi="300" r:id="rId1"/>
  <rowBreaks count="1" manualBreakCount="1">
    <brk id="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Sheet1!Print_Area</vt:lpstr>
      <vt:lpstr>Sheet1!Print_Titles</vt:lpstr>
      <vt:lpstr>Sheet2!Print_Titles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EDP</cp:lastModifiedBy>
  <cp:lastPrinted>2022-03-07T06:56:14Z</cp:lastPrinted>
  <dcterms:created xsi:type="dcterms:W3CDTF">2022-03-06T05:06:04Z</dcterms:created>
  <dcterms:modified xsi:type="dcterms:W3CDTF">2023-01-18T05:14:54Z</dcterms:modified>
</cp:coreProperties>
</file>