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75" windowWidth="9720" windowHeight="5745" activeTab="0"/>
  </bookViews>
  <sheets>
    <sheet name="April.,15" sheetId="1" r:id="rId1"/>
  </sheets>
  <definedNames>
    <definedName name="_xlnm.Print_Area" localSheetId="0">'April.,15'!$A$1:$Q$35</definedName>
    <definedName name="_xlnm.Print_Titles" localSheetId="0">'April.,15'!$4:$6</definedName>
  </definedNames>
  <calcPr fullCalcOnLoad="1"/>
</workbook>
</file>

<file path=xl/sharedStrings.xml><?xml version="1.0" encoding="utf-8"?>
<sst xmlns="http://schemas.openxmlformats.org/spreadsheetml/2006/main" count="165" uniqueCount="100">
  <si>
    <t>PARADIP PORT TRUST</t>
  </si>
  <si>
    <t>Sl.
No.</t>
  </si>
  <si>
    <t xml:space="preserve">Date of sanction </t>
  </si>
  <si>
    <t>Overall physical progress
 ( in %)</t>
  </si>
  <si>
    <t>Original</t>
  </si>
  <si>
    <t>Revised</t>
  </si>
  <si>
    <t>A-1</t>
  </si>
  <si>
    <t>A-2</t>
  </si>
  <si>
    <t>NEW SCHEMES</t>
  </si>
  <si>
    <t>Cumul. % of exp. w.r.t. OCE/RCE [Col.4]</t>
  </si>
  <si>
    <t>2008-09</t>
  </si>
  <si>
    <t xml:space="preserve"> --</t>
  </si>
  <si>
    <t>Work is in progress.</t>
  </si>
  <si>
    <t>2009-10</t>
  </si>
  <si>
    <t>(Rs. in crores.)</t>
  </si>
  <si>
    <t>Estimated Cost (Rs. in crores)</t>
  </si>
  <si>
    <t>30.06.12</t>
  </si>
  <si>
    <t>12th Plan outlay</t>
  </si>
  <si>
    <t>2011-12</t>
  </si>
  <si>
    <t xml:space="preserve"> </t>
  </si>
  <si>
    <t>2012-13</t>
  </si>
  <si>
    <t>Exp. Incurred in 11th Plan, if any (upto 31.03.12)</t>
  </si>
  <si>
    <t>Anticipated Date of Completion</t>
  </si>
  <si>
    <t xml:space="preserve">Remarks </t>
  </si>
  <si>
    <t xml:space="preserve">
2012-13</t>
  </si>
  <si>
    <t>2008-09
&amp;
2010-11</t>
  </si>
  <si>
    <t>2013-14</t>
  </si>
  <si>
    <t>05.09.15</t>
  </si>
  <si>
    <t>Shifting of existing 33/11KV control room at Atharabanki &amp; 33KV power supply to BOT terminals.</t>
  </si>
  <si>
    <t>Construction of modern auditorium at Paradip Port.</t>
  </si>
  <si>
    <t>Railway connectivity for BOT berth.</t>
  </si>
  <si>
    <t>Shore protection work to facilitate dredging of BOT Iron Ore and Coal Berth dock basin.</t>
  </si>
  <si>
    <t>Capital dredging work for the Iron Ore Berth, Coal Berth and Multipurpose Berth dock basin.</t>
  </si>
  <si>
    <t>Capital dredging work for the Southern Oil Jetty dock basin.</t>
  </si>
  <si>
    <t>Providing net barrier around coal stackyard</t>
  </si>
  <si>
    <t>Augmentation of railway facilities at Paradip</t>
  </si>
  <si>
    <t>Replacement  of WT-150 at IOHP</t>
  </si>
  <si>
    <t>Railway Electrification(OHE)</t>
  </si>
  <si>
    <t>Supply, installation &amp; commissioning of telescopic gangway (TGW) at North Oil Jetty.</t>
  </si>
  <si>
    <t>31.10.14</t>
  </si>
  <si>
    <t>Strengthening of road inside Harbour Area</t>
  </si>
  <si>
    <t>De-siltation of reservoir by mechanical method to shore additional volume of water during lean season including control/restriction of algae and vegetative growth so as to meet the regular crisis of water supply during lean season.</t>
  </si>
  <si>
    <t>Re-routing of MCHP feeder-I &amp; II cable</t>
  </si>
  <si>
    <t>Development of truck parking yard adjacent to cargil side.</t>
  </si>
  <si>
    <t>Development of concrete stackyard near old CISF complex.</t>
  </si>
  <si>
    <t>30.06.15</t>
  </si>
  <si>
    <t xml:space="preserve"> -- </t>
  </si>
  <si>
    <t>The proposal is deferred for time being.</t>
  </si>
  <si>
    <t>Work is under execution.</t>
  </si>
  <si>
    <t>07.10.15</t>
  </si>
  <si>
    <t>08.04.15</t>
  </si>
  <si>
    <t>31.03.16</t>
  </si>
  <si>
    <t>This is a deposit work to be taken up by East Coast Railway. Full amount has been deposited with E.Co. Railway to take up the work. The work is under progress.</t>
  </si>
  <si>
    <t>23.10.15</t>
  </si>
  <si>
    <t>Tender has been discharged.</t>
  </si>
  <si>
    <t>04.04.16</t>
  </si>
  <si>
    <t>Enhancement of draft in Central Dock basin</t>
  </si>
  <si>
    <t>Development of sheds for handling of food grains</t>
  </si>
  <si>
    <t>Re-alignment of water supply line for Balijhara to Sector-4, Madhuban, Nuabazar pump house.</t>
  </si>
  <si>
    <t>2014-15</t>
  </si>
  <si>
    <t>In work award stage.</t>
  </si>
  <si>
    <t>Integrated Port Information System. (PCS)</t>
  </si>
  <si>
    <t>14.03.15</t>
  </si>
  <si>
    <t>The Architectural Consultant has been disengaged due to poor performance. New drawings will be prepared with the help of NBCC. NBCC has submitted the revised estimate which is under process for approval.</t>
  </si>
  <si>
    <t>The TGW has been commissioned on 30.03.2015.</t>
  </si>
  <si>
    <t>Quality Assurance Plan(QAP) has been approved.</t>
  </si>
  <si>
    <t>Construction of 5MVA transformer room completed.33KV switch gear, 132 KV switchyard, 40MVA transfer room and other civil works are in progress.</t>
  </si>
  <si>
    <t>Preparatory works including field survey works have commenced.</t>
  </si>
  <si>
    <t>18.11.15</t>
  </si>
  <si>
    <t>Work is nearing completion.</t>
  </si>
  <si>
    <t>Technical bids have been evaluated. Price bids will be opened after obtaining the security clearance.</t>
  </si>
  <si>
    <t>This is a deposit work and  is being taken up by East Coast Railway. 
This project envisages (i)  Augmentation of station yard (ii) Construction of ROH shed and wheel lathe shed with development of CC rakes examination facilities (iii) Auto signalling of MCHP  (iv) Construction of Station building, Area control, Operational offices for both Railway &amp; Port and other allied facilities at Paradip.(v) Provision of new shunting neck at station exchange yard at Paradip.</t>
  </si>
  <si>
    <t>CRITICAL ON GOING SCHEME AS ON 31.03.2015</t>
  </si>
  <si>
    <t>Name of the Scheme to be executed during 
2015-16</t>
  </si>
  <si>
    <r>
      <t xml:space="preserve"> SCHEME-WISE MONITORING OF PLAN EXPENDITURE OF ANNUAL PLAN 2015-16: (FOR THE MONTH OF</t>
    </r>
    <r>
      <rPr>
        <b/>
        <u val="single"/>
        <sz val="12"/>
        <color indexed="8"/>
        <rFont val="Arial"/>
        <family val="2"/>
      </rPr>
      <t xml:space="preserve"> APRIL, 2015)</t>
    </r>
  </si>
  <si>
    <t>Cumul. Exp. incurred upto 31.03.15</t>
  </si>
  <si>
    <t>Exp. in 2014-15 upto   30.04.15</t>
  </si>
  <si>
    <t>Outlay for 
2015-16 (B.E.)</t>
  </si>
  <si>
    <t>% of exp. w.r.t. outlay for 2015-16
[Col.9]</t>
  </si>
  <si>
    <t>Construction of Sewarage Treatment Plant</t>
  </si>
  <si>
    <t>Construction of Compound wall for new custom bonded area.</t>
  </si>
  <si>
    <t>Installation of 2 MW Solar Power Plant</t>
  </si>
  <si>
    <t>Capital Dredging work in existing North Oil Jetty</t>
  </si>
  <si>
    <t>31.05.15</t>
  </si>
  <si>
    <t>Shifting of CISF complex-Construction of 'A'-type quarter</t>
  </si>
  <si>
    <t>Work order has been issued in favour of L1 bidder on 30.04.2015.</t>
  </si>
  <si>
    <t>The proposal has been sent to Ministry for approval.</t>
  </si>
  <si>
    <t>The estimate has been processed for approval of Board.</t>
  </si>
  <si>
    <t>01.05.16</t>
  </si>
  <si>
    <t>Tender has been discharged due to single tender.</t>
  </si>
  <si>
    <t xml:space="preserve">Development of stackyard </t>
  </si>
  <si>
    <t>Survey &amp; Soil Investigation work completed. Work order has been issued in favour of L1 bidder.</t>
  </si>
  <si>
    <t>HWD-I</t>
  </si>
  <si>
    <t>WD-6</t>
  </si>
  <si>
    <t>Work has just commenced.</t>
  </si>
  <si>
    <t>The technical bids  for engagement of PMC have been opened and are under evaluation.</t>
  </si>
  <si>
    <t>Price bids have been opened and are under evaluation.</t>
  </si>
  <si>
    <t>Technical bids have been opened and are under evaluation.</t>
  </si>
  <si>
    <t>30.03.15</t>
  </si>
  <si>
    <t>06.09.15</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</si>
</sst>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quot;Rs.&quot;\ * #,##0.00_ ;_ &quot;Rs.&quot;\ * \-#,##0.00_ ;_ &quot;Rs.&quot;\ * &quot;-&quot;??_ ;_ @_ "/>
    <numFmt numFmtId="186" formatCode="&quot;Rs.&quot;#,##0_);\(&quot;Rs.&quot;#,##0\)"/>
    <numFmt numFmtId="187" formatCode="&quot;Rs.&quot;#,##0_);[Red]\(&quot;Rs.&quot;#,##0\)"/>
    <numFmt numFmtId="188" formatCode="&quot;Rs.&quot;#,##0.00_);\(&quot;Rs.&quot;#,##0.00\)"/>
    <numFmt numFmtId="189" formatCode="&quot;Rs.&quot;#,##0.00_);[Red]\(&quot;Rs.&quot;#,##0.00\)"/>
    <numFmt numFmtId="190" formatCode="_(&quot;Rs.&quot;* #,##0_);_(&quot;Rs.&quot;* \(#,##0\);_(&quot;Rs.&quot;* &quot;-&quot;_);_(@_)"/>
    <numFmt numFmtId="191" formatCode="_(&quot;Rs.&quot;* #,##0.00_);_(&quot;Rs.&quot;* \(#,##0.00\);_(&quot;Rs.&quot;* &quot;-&quot;??_);_(@_)"/>
    <numFmt numFmtId="192" formatCode="&quot;Yes&quot;;&quot;Yes&quot;;&quot;No&quot;"/>
    <numFmt numFmtId="193" formatCode="&quot;True&quot;;&quot;True&quot;;&quot;False&quot;"/>
    <numFmt numFmtId="194" formatCode="&quot;On&quot;;&quot;On&quot;;&quot;Off&quot;"/>
    <numFmt numFmtId="195" formatCode="#,##0.00;[Red]#,##0.00"/>
    <numFmt numFmtId="196" formatCode="_(* #,##0.000_);_(* \(#,##0.000\);_(* &quot;-&quot;??_);_(@_)"/>
    <numFmt numFmtId="197" formatCode="_(* #,##0.0000_);_(* \(#,##0.0000\);_(* &quot;-&quot;??_);_(@_)"/>
    <numFmt numFmtId="198" formatCode="0.000"/>
    <numFmt numFmtId="199" formatCode="0.0000"/>
    <numFmt numFmtId="200" formatCode="0.0"/>
    <numFmt numFmtId="201" formatCode="0.00000"/>
    <numFmt numFmtId="202" formatCode="0.000000"/>
    <numFmt numFmtId="203" formatCode="[$€-2]\ #,##0.00_);[Red]\([$€-2]\ #,##0.00\)"/>
  </numFmts>
  <fonts count="57">
    <font>
      <sz val="10"/>
      <name val="Arial"/>
      <family val="0"/>
    </font>
    <font>
      <u val="single"/>
      <sz val="10"/>
      <color indexed="36"/>
      <name val="Arial"/>
      <family val="2"/>
    </font>
    <font>
      <u val="single"/>
      <sz val="10"/>
      <color indexed="12"/>
      <name val="Arial"/>
      <family val="2"/>
    </font>
    <font>
      <b/>
      <u val="single"/>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8"/>
      <name val="Arial"/>
      <family val="2"/>
    </font>
    <font>
      <sz val="12"/>
      <color indexed="8"/>
      <name val="Arial"/>
      <family val="2"/>
    </font>
    <font>
      <b/>
      <sz val="11"/>
      <color indexed="8"/>
      <name val="Arial"/>
      <family val="2"/>
    </font>
    <font>
      <sz val="11"/>
      <color indexed="8"/>
      <name val="Times New Roman"/>
      <family val="1"/>
    </font>
    <font>
      <b/>
      <sz val="11"/>
      <color indexed="8"/>
      <name val="Times New Roman"/>
      <family val="1"/>
    </font>
    <font>
      <b/>
      <sz val="10"/>
      <color indexed="8"/>
      <name val="Times New Roman"/>
      <family val="1"/>
    </font>
    <font>
      <u val="single"/>
      <sz val="12"/>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sz val="12"/>
      <color theme="1"/>
      <name val="Arial"/>
      <family val="2"/>
    </font>
    <font>
      <b/>
      <sz val="11"/>
      <color theme="1"/>
      <name val="Arial"/>
      <family val="2"/>
    </font>
    <font>
      <sz val="11"/>
      <color theme="1"/>
      <name val="Times New Roman"/>
      <family val="1"/>
    </font>
    <font>
      <b/>
      <sz val="11"/>
      <color theme="1"/>
      <name val="Times New Roman"/>
      <family val="1"/>
    </font>
    <font>
      <b/>
      <sz val="10"/>
      <color theme="1"/>
      <name val="Times New Roman"/>
      <family val="1"/>
    </font>
    <font>
      <b/>
      <u val="single"/>
      <sz val="12"/>
      <color theme="1"/>
      <name val="Arial"/>
      <family val="2"/>
    </font>
    <font>
      <u val="single"/>
      <sz val="12"/>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2">
    <xf numFmtId="0" fontId="0" fillId="0" borderId="0" xfId="0" applyAlignment="1">
      <alignment/>
    </xf>
    <xf numFmtId="0" fontId="47" fillId="0" borderId="0" xfId="0" applyFont="1" applyAlignment="1">
      <alignment/>
    </xf>
    <xf numFmtId="0" fontId="48" fillId="0" borderId="10" xfId="0" applyFont="1" applyFill="1" applyBorder="1" applyAlignment="1">
      <alignment horizontal="center" vertical="top" wrapText="1"/>
    </xf>
    <xf numFmtId="2" fontId="48" fillId="0" borderId="10" xfId="0" applyNumberFormat="1" applyFont="1" applyBorder="1" applyAlignment="1">
      <alignment horizontal="center" vertical="top" wrapText="1"/>
    </xf>
    <xf numFmtId="0" fontId="48" fillId="0" borderId="0" xfId="0" applyFont="1" applyAlignment="1">
      <alignment/>
    </xf>
    <xf numFmtId="0" fontId="47" fillId="0" borderId="10" xfId="0" applyFont="1" applyBorder="1" applyAlignment="1">
      <alignment horizontal="center" vertical="top"/>
    </xf>
    <xf numFmtId="0" fontId="49" fillId="0" borderId="10" xfId="0" applyFont="1" applyBorder="1" applyAlignment="1">
      <alignment/>
    </xf>
    <xf numFmtId="0" fontId="48" fillId="0" borderId="10" xfId="0" applyFont="1" applyBorder="1" applyAlignment="1">
      <alignment vertical="top" wrapText="1"/>
    </xf>
    <xf numFmtId="179" fontId="49" fillId="0" borderId="10" xfId="45" applyFont="1" applyBorder="1" applyAlignment="1">
      <alignment vertical="top" wrapText="1"/>
    </xf>
    <xf numFmtId="0" fontId="49" fillId="0" borderId="10" xfId="0" applyFont="1" applyBorder="1" applyAlignment="1">
      <alignment vertical="top" wrapText="1"/>
    </xf>
    <xf numFmtId="0" fontId="49" fillId="0" borderId="10" xfId="0" applyFont="1" applyBorder="1" applyAlignment="1">
      <alignment wrapText="1"/>
    </xf>
    <xf numFmtId="179" fontId="47" fillId="0" borderId="10" xfId="45" applyFont="1" applyBorder="1" applyAlignment="1">
      <alignment horizontal="center" vertical="top" wrapText="1"/>
    </xf>
    <xf numFmtId="2" fontId="49" fillId="0" borderId="10" xfId="0" applyNumberFormat="1" applyFont="1" applyBorder="1" applyAlignment="1">
      <alignment horizontal="center" wrapText="1"/>
    </xf>
    <xf numFmtId="0" fontId="49" fillId="0" borderId="10" xfId="0" applyFont="1" applyBorder="1" applyAlignment="1">
      <alignment horizontal="justify" vertical="center"/>
    </xf>
    <xf numFmtId="0" fontId="50" fillId="0" borderId="10" xfId="0" applyFont="1" applyBorder="1" applyAlignment="1">
      <alignment vertical="top" wrapText="1"/>
    </xf>
    <xf numFmtId="0" fontId="48" fillId="0" borderId="10" xfId="0" applyFont="1" applyBorder="1" applyAlignment="1">
      <alignment horizontal="center"/>
    </xf>
    <xf numFmtId="2" fontId="48" fillId="0" borderId="10" xfId="45" applyNumberFormat="1" applyFont="1" applyBorder="1" applyAlignment="1">
      <alignment horizontal="center"/>
    </xf>
    <xf numFmtId="199" fontId="48" fillId="0" borderId="10" xfId="45" applyNumberFormat="1" applyFont="1" applyBorder="1" applyAlignment="1">
      <alignment horizontal="center"/>
    </xf>
    <xf numFmtId="2" fontId="48" fillId="0" borderId="10" xfId="45" applyNumberFormat="1" applyFont="1" applyBorder="1" applyAlignment="1">
      <alignment horizontal="center" vertical="center" wrapText="1"/>
    </xf>
    <xf numFmtId="2" fontId="48" fillId="0" borderId="10" xfId="45" applyNumberFormat="1" applyFont="1" applyFill="1" applyBorder="1" applyAlignment="1">
      <alignment horizontal="center"/>
    </xf>
    <xf numFmtId="199" fontId="48" fillId="0" borderId="10" xfId="45" applyNumberFormat="1" applyFont="1" applyBorder="1" applyAlignment="1">
      <alignment horizontal="center" vertical="top" wrapText="1"/>
    </xf>
    <xf numFmtId="2" fontId="48" fillId="0" borderId="10" xfId="45" applyNumberFormat="1" applyFont="1" applyBorder="1" applyAlignment="1">
      <alignment horizontal="center" vertical="top" wrapText="1"/>
    </xf>
    <xf numFmtId="2" fontId="48" fillId="0" borderId="10" xfId="0" applyNumberFormat="1" applyFont="1" applyBorder="1" applyAlignment="1">
      <alignment horizontal="center" vertical="center" wrapText="1"/>
    </xf>
    <xf numFmtId="0" fontId="48" fillId="0" borderId="10" xfId="0" applyFont="1" applyBorder="1" applyAlignment="1">
      <alignment horizontal="justify" vertical="center"/>
    </xf>
    <xf numFmtId="0" fontId="48" fillId="0" borderId="11" xfId="0" applyFont="1" applyBorder="1" applyAlignment="1">
      <alignment horizontal="center" vertical="top"/>
    </xf>
    <xf numFmtId="0" fontId="51" fillId="0" borderId="10" xfId="0" applyFont="1" applyBorder="1" applyAlignment="1">
      <alignment horizontal="justify" vertical="top" wrapText="1"/>
    </xf>
    <xf numFmtId="2" fontId="48" fillId="0" borderId="12" xfId="45" applyNumberFormat="1" applyFont="1" applyFill="1" applyBorder="1" applyAlignment="1">
      <alignment horizontal="center" vertical="center" wrapText="1"/>
    </xf>
    <xf numFmtId="2" fontId="48" fillId="0" borderId="10" xfId="45" applyNumberFormat="1" applyFont="1" applyFill="1" applyBorder="1" applyAlignment="1">
      <alignment horizontal="center" vertical="center" wrapText="1"/>
    </xf>
    <xf numFmtId="0" fontId="48" fillId="0" borderId="10" xfId="0" applyFont="1" applyFill="1" applyBorder="1" applyAlignment="1">
      <alignment horizontal="justify" vertical="top" wrapText="1"/>
    </xf>
    <xf numFmtId="0" fontId="48" fillId="0" borderId="10" xfId="0" applyFont="1" applyBorder="1" applyAlignment="1">
      <alignment/>
    </xf>
    <xf numFmtId="1" fontId="48" fillId="0" borderId="10" xfId="45" applyNumberFormat="1" applyFont="1" applyBorder="1" applyAlignment="1">
      <alignment horizontal="center" vertical="center" wrapText="1"/>
    </xf>
    <xf numFmtId="0" fontId="47" fillId="0" borderId="10" xfId="0" applyFont="1" applyBorder="1" applyAlignment="1">
      <alignment/>
    </xf>
    <xf numFmtId="0" fontId="48" fillId="0" borderId="0" xfId="0" applyFont="1" applyFill="1" applyBorder="1" applyAlignment="1">
      <alignment horizontal="justify" vertical="center" wrapText="1"/>
    </xf>
    <xf numFmtId="198" fontId="48" fillId="0" borderId="10" xfId="45" applyNumberFormat="1" applyFont="1" applyFill="1" applyBorder="1" applyAlignment="1">
      <alignment horizontal="center" vertical="center" wrapText="1"/>
    </xf>
    <xf numFmtId="0" fontId="48" fillId="0" borderId="11" xfId="0" applyFont="1" applyFill="1" applyBorder="1" applyAlignment="1">
      <alignment horizontal="center" vertical="top"/>
    </xf>
    <xf numFmtId="0" fontId="48" fillId="0" borderId="0" xfId="0" applyFont="1" applyFill="1" applyBorder="1" applyAlignment="1">
      <alignment vertical="center" wrapText="1"/>
    </xf>
    <xf numFmtId="1" fontId="48" fillId="0" borderId="10" xfId="45" applyNumberFormat="1" applyFont="1" applyFill="1" applyBorder="1" applyAlignment="1">
      <alignment horizontal="center" vertical="center" wrapText="1"/>
    </xf>
    <xf numFmtId="0" fontId="51" fillId="0" borderId="13" xfId="0" applyFont="1" applyBorder="1" applyAlignment="1">
      <alignment horizontal="justify" vertical="top" wrapText="1"/>
    </xf>
    <xf numFmtId="0" fontId="52" fillId="0" borderId="10" xfId="0" applyFont="1" applyBorder="1" applyAlignment="1">
      <alignment vertical="top" wrapText="1"/>
    </xf>
    <xf numFmtId="0" fontId="52" fillId="0" borderId="13" xfId="0" applyFont="1" applyBorder="1" applyAlignment="1">
      <alignment horizontal="justify" vertical="top" wrapText="1"/>
    </xf>
    <xf numFmtId="0" fontId="53" fillId="0" borderId="10" xfId="0" applyFont="1" applyBorder="1" applyAlignment="1">
      <alignment vertical="top" wrapText="1"/>
    </xf>
    <xf numFmtId="179" fontId="47" fillId="0" borderId="10" xfId="45" applyFont="1" applyFill="1" applyBorder="1" applyAlignment="1">
      <alignment horizontal="center" vertical="top" wrapText="1"/>
    </xf>
    <xf numFmtId="0" fontId="47" fillId="0" borderId="10" xfId="0" applyFont="1" applyBorder="1" applyAlignment="1">
      <alignment horizontal="center" vertical="top" wrapText="1"/>
    </xf>
    <xf numFmtId="2" fontId="47" fillId="0" borderId="10" xfId="45" applyNumberFormat="1" applyFont="1" applyBorder="1" applyAlignment="1">
      <alignment horizontal="center" vertical="top" wrapText="1"/>
    </xf>
    <xf numFmtId="199" fontId="47" fillId="0" borderId="10" xfId="45" applyNumberFormat="1" applyFont="1" applyBorder="1" applyAlignment="1">
      <alignment horizontal="center" vertical="top" wrapText="1"/>
    </xf>
    <xf numFmtId="2" fontId="47" fillId="0" borderId="10" xfId="45" applyNumberFormat="1" applyFont="1" applyFill="1" applyBorder="1" applyAlignment="1">
      <alignment horizontal="center" vertical="top" wrapText="1"/>
    </xf>
    <xf numFmtId="2" fontId="47" fillId="0" borderId="10" xfId="45" applyNumberFormat="1" applyFont="1" applyBorder="1" applyAlignment="1">
      <alignment horizontal="center" vertical="center" wrapText="1"/>
    </xf>
    <xf numFmtId="0" fontId="47" fillId="0" borderId="10" xfId="0" applyFont="1" applyBorder="1" applyAlignment="1">
      <alignment horizontal="justify" vertical="center" wrapText="1"/>
    </xf>
    <xf numFmtId="0" fontId="48" fillId="0" borderId="13" xfId="0" applyFont="1" applyBorder="1" applyAlignment="1">
      <alignment/>
    </xf>
    <xf numFmtId="179" fontId="50" fillId="0" borderId="10" xfId="45" applyFont="1" applyBorder="1" applyAlignment="1">
      <alignment horizontal="center" vertical="top"/>
    </xf>
    <xf numFmtId="2" fontId="50" fillId="0" borderId="10" xfId="45" applyNumberFormat="1" applyFont="1" applyFill="1" applyBorder="1" applyAlignment="1">
      <alignment horizontal="center" vertical="center" wrapText="1"/>
    </xf>
    <xf numFmtId="2" fontId="47" fillId="0" borderId="10" xfId="0" applyNumberFormat="1" applyFont="1" applyBorder="1" applyAlignment="1">
      <alignment horizontal="center"/>
    </xf>
    <xf numFmtId="0" fontId="47" fillId="0" borderId="10" xfId="0" applyFont="1" applyBorder="1" applyAlignment="1">
      <alignment horizontal="justify" vertical="center"/>
    </xf>
    <xf numFmtId="179" fontId="47" fillId="0" borderId="0" xfId="45" applyFont="1" applyAlignment="1">
      <alignment/>
    </xf>
    <xf numFmtId="2" fontId="47" fillId="0" borderId="0" xfId="0" applyNumberFormat="1" applyFont="1" applyAlignment="1">
      <alignment horizontal="center"/>
    </xf>
    <xf numFmtId="0" fontId="47" fillId="0" borderId="0" xfId="0" applyFont="1" applyAlignment="1">
      <alignment horizontal="justify" vertical="center"/>
    </xf>
    <xf numFmtId="0" fontId="49" fillId="0" borderId="10" xfId="0" applyFont="1" applyBorder="1" applyAlignment="1">
      <alignment horizontal="center" vertical="top" wrapText="1"/>
    </xf>
    <xf numFmtId="0" fontId="48" fillId="0" borderId="10" xfId="0" applyFont="1" applyBorder="1" applyAlignment="1">
      <alignment horizontal="center" vertical="top" wrapText="1"/>
    </xf>
    <xf numFmtId="0" fontId="48" fillId="0" borderId="10" xfId="0" applyFont="1" applyFill="1" applyBorder="1" applyAlignment="1">
      <alignment/>
    </xf>
    <xf numFmtId="0" fontId="49" fillId="0" borderId="11" xfId="0" applyFont="1" applyBorder="1" applyAlignment="1">
      <alignment horizontal="center" vertical="top" wrapText="1"/>
    </xf>
    <xf numFmtId="0" fontId="49" fillId="0" borderId="12" xfId="0" applyFont="1" applyBorder="1" applyAlignment="1">
      <alignment horizontal="center" vertical="top" wrapText="1"/>
    </xf>
    <xf numFmtId="0" fontId="49" fillId="0" borderId="10" xfId="0" applyFont="1" applyBorder="1" applyAlignment="1">
      <alignment horizontal="center" vertical="top" wrapText="1"/>
    </xf>
    <xf numFmtId="0" fontId="52" fillId="0" borderId="14" xfId="0" applyFont="1" applyBorder="1" applyAlignment="1">
      <alignment horizontal="left" vertical="top" wrapText="1"/>
    </xf>
    <xf numFmtId="0" fontId="52" fillId="0" borderId="15" xfId="0" applyFont="1" applyBorder="1" applyAlignment="1">
      <alignment horizontal="left" vertical="top" wrapText="1"/>
    </xf>
    <xf numFmtId="0" fontId="52" fillId="0" borderId="12" xfId="0" applyFont="1" applyBorder="1" applyAlignment="1">
      <alignment horizontal="left" vertical="top" wrapText="1"/>
    </xf>
    <xf numFmtId="0" fontId="48" fillId="33" borderId="0" xfId="0" applyFont="1" applyFill="1" applyBorder="1" applyAlignment="1">
      <alignment horizontal="center" vertical="center" wrapText="1"/>
    </xf>
    <xf numFmtId="0" fontId="54" fillId="0" borderId="0" xfId="0" applyFont="1" applyAlignment="1">
      <alignment horizontal="center" vertical="top" wrapText="1"/>
    </xf>
    <xf numFmtId="0" fontId="55" fillId="0" borderId="0" xfId="0" applyFont="1" applyAlignment="1">
      <alignment horizontal="center" vertical="top" wrapText="1"/>
    </xf>
    <xf numFmtId="0" fontId="56" fillId="0" borderId="16" xfId="0" applyFont="1" applyBorder="1" applyAlignment="1">
      <alignment horizontal="right" vertical="top" wrapText="1"/>
    </xf>
    <xf numFmtId="0" fontId="48" fillId="0" borderId="11" xfId="0" applyFont="1" applyBorder="1" applyAlignment="1">
      <alignment horizontal="center" vertical="top" wrapText="1"/>
    </xf>
    <xf numFmtId="0" fontId="48" fillId="0" borderId="12" xfId="0" applyFont="1" applyBorder="1" applyAlignment="1">
      <alignment horizontal="center" vertical="top" wrapText="1"/>
    </xf>
    <xf numFmtId="0" fontId="48" fillId="0" borderId="10" xfId="0" applyFont="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6"/>
  <sheetViews>
    <sheetView tabSelected="1" view="pageBreakPreview" zoomScaleSheetLayoutView="100" zoomScalePageLayoutView="0" workbookViewId="0" topLeftCell="A1">
      <selection activeCell="M4" sqref="M4"/>
    </sheetView>
  </sheetViews>
  <sheetFormatPr defaultColWidth="9.140625" defaultRowHeight="12.75"/>
  <cols>
    <col min="1" max="1" width="4.421875" style="1" customWidth="1"/>
    <col min="2" max="2" width="22.57421875" style="1" customWidth="1"/>
    <col min="3" max="3" width="8.421875" style="1" customWidth="1"/>
    <col min="4" max="4" width="8.7109375" style="1" customWidth="1"/>
    <col min="5" max="5" width="7.7109375" style="1" customWidth="1"/>
    <col min="6" max="6" width="8.140625" style="1" customWidth="1"/>
    <col min="7" max="7" width="9.140625" style="1" customWidth="1"/>
    <col min="8" max="8" width="8.7109375" style="1" customWidth="1"/>
    <col min="9" max="9" width="9.7109375" style="1" customWidth="1"/>
    <col min="10" max="10" width="8.57421875" style="1" customWidth="1"/>
    <col min="11" max="11" width="9.140625" style="1" customWidth="1"/>
    <col min="12" max="12" width="9.00390625" style="1" customWidth="1"/>
    <col min="13" max="13" width="9.421875" style="1" customWidth="1"/>
    <col min="14" max="14" width="9.28125" style="1" customWidth="1"/>
    <col min="15" max="15" width="10.57421875" style="54" customWidth="1"/>
    <col min="16" max="16" width="9.421875" style="54" customWidth="1"/>
    <col min="17" max="17" width="42.57421875" style="55" customWidth="1"/>
    <col min="18" max="18" width="9.140625" style="1" customWidth="1"/>
    <col min="19" max="19" width="13.140625" style="1" bestFit="1" customWidth="1"/>
    <col min="20" max="20" width="9.140625" style="1" customWidth="1"/>
    <col min="21" max="21" width="13.140625" style="1" bestFit="1" customWidth="1"/>
    <col min="22" max="16384" width="9.140625" style="1" customWidth="1"/>
  </cols>
  <sheetData>
    <row r="1" spans="1:17" ht="15" customHeight="1">
      <c r="A1" s="66" t="s">
        <v>0</v>
      </c>
      <c r="B1" s="67"/>
      <c r="C1" s="67"/>
      <c r="D1" s="67"/>
      <c r="E1" s="67"/>
      <c r="F1" s="67"/>
      <c r="G1" s="67"/>
      <c r="H1" s="67"/>
      <c r="I1" s="67"/>
      <c r="J1" s="67"/>
      <c r="K1" s="67"/>
      <c r="L1" s="67"/>
      <c r="M1" s="67"/>
      <c r="N1" s="67"/>
      <c r="O1" s="67"/>
      <c r="P1" s="67"/>
      <c r="Q1" s="67"/>
    </row>
    <row r="2" spans="1:17" ht="18" customHeight="1">
      <c r="A2" s="66" t="s">
        <v>74</v>
      </c>
      <c r="B2" s="67"/>
      <c r="C2" s="67"/>
      <c r="D2" s="67"/>
      <c r="E2" s="67"/>
      <c r="F2" s="67"/>
      <c r="G2" s="67"/>
      <c r="H2" s="67"/>
      <c r="I2" s="67"/>
      <c r="J2" s="67"/>
      <c r="K2" s="67"/>
      <c r="L2" s="67"/>
      <c r="M2" s="67"/>
      <c r="N2" s="67"/>
      <c r="O2" s="67"/>
      <c r="P2" s="67"/>
      <c r="Q2" s="67"/>
    </row>
    <row r="3" spans="1:17" ht="12.75" customHeight="1">
      <c r="A3" s="68" t="s">
        <v>14</v>
      </c>
      <c r="B3" s="68"/>
      <c r="C3" s="68"/>
      <c r="D3" s="68"/>
      <c r="E3" s="68"/>
      <c r="F3" s="68"/>
      <c r="G3" s="68"/>
      <c r="H3" s="68"/>
      <c r="I3" s="68"/>
      <c r="J3" s="68"/>
      <c r="K3" s="68"/>
      <c r="L3" s="68"/>
      <c r="M3" s="68"/>
      <c r="N3" s="68"/>
      <c r="O3" s="68"/>
      <c r="P3" s="68"/>
      <c r="Q3" s="68"/>
    </row>
    <row r="4" spans="1:17" s="4" customFormat="1" ht="88.5" customHeight="1">
      <c r="A4" s="57" t="s">
        <v>1</v>
      </c>
      <c r="B4" s="57" t="s">
        <v>73</v>
      </c>
      <c r="C4" s="69" t="s">
        <v>2</v>
      </c>
      <c r="D4" s="70"/>
      <c r="E4" s="71" t="s">
        <v>15</v>
      </c>
      <c r="F4" s="71"/>
      <c r="G4" s="69" t="s">
        <v>22</v>
      </c>
      <c r="H4" s="70"/>
      <c r="I4" s="57" t="s">
        <v>21</v>
      </c>
      <c r="J4" s="57" t="s">
        <v>17</v>
      </c>
      <c r="K4" s="57" t="s">
        <v>75</v>
      </c>
      <c r="L4" s="2" t="s">
        <v>77</v>
      </c>
      <c r="M4" s="57" t="s">
        <v>76</v>
      </c>
      <c r="N4" s="57" t="s">
        <v>78</v>
      </c>
      <c r="O4" s="3" t="s">
        <v>9</v>
      </c>
      <c r="P4" s="3" t="s">
        <v>3</v>
      </c>
      <c r="Q4" s="57" t="s">
        <v>23</v>
      </c>
    </row>
    <row r="5" spans="1:17" ht="14.25" customHeight="1">
      <c r="A5" s="56">
        <v>1</v>
      </c>
      <c r="B5" s="56">
        <v>2</v>
      </c>
      <c r="C5" s="59">
        <v>3</v>
      </c>
      <c r="D5" s="60"/>
      <c r="E5" s="61">
        <v>4</v>
      </c>
      <c r="F5" s="61"/>
      <c r="G5" s="59">
        <v>5</v>
      </c>
      <c r="H5" s="60"/>
      <c r="I5" s="56">
        <v>6</v>
      </c>
      <c r="J5" s="56">
        <v>7</v>
      </c>
      <c r="K5" s="56">
        <v>8</v>
      </c>
      <c r="L5" s="56">
        <v>9</v>
      </c>
      <c r="M5" s="56">
        <v>10</v>
      </c>
      <c r="N5" s="56">
        <v>11</v>
      </c>
      <c r="O5" s="56">
        <v>12</v>
      </c>
      <c r="P5" s="56">
        <v>13</v>
      </c>
      <c r="Q5" s="56">
        <v>14</v>
      </c>
    </row>
    <row r="6" spans="1:17" ht="15.75" customHeight="1">
      <c r="A6" s="5"/>
      <c r="B6" s="6"/>
      <c r="C6" s="7" t="s">
        <v>4</v>
      </c>
      <c r="D6" s="57" t="s">
        <v>5</v>
      </c>
      <c r="E6" s="7" t="s">
        <v>4</v>
      </c>
      <c r="F6" s="57" t="s">
        <v>5</v>
      </c>
      <c r="G6" s="57" t="s">
        <v>4</v>
      </c>
      <c r="H6" s="57" t="s">
        <v>5</v>
      </c>
      <c r="I6" s="8"/>
      <c r="J6" s="8"/>
      <c r="K6" s="9"/>
      <c r="L6" s="9"/>
      <c r="M6" s="10"/>
      <c r="N6" s="11"/>
      <c r="O6" s="12"/>
      <c r="P6" s="12"/>
      <c r="Q6" s="13"/>
    </row>
    <row r="7" spans="1:17" ht="15">
      <c r="A7" s="14" t="s">
        <v>6</v>
      </c>
      <c r="B7" s="62" t="s">
        <v>72</v>
      </c>
      <c r="C7" s="63"/>
      <c r="D7" s="63"/>
      <c r="E7" s="63"/>
      <c r="F7" s="64"/>
      <c r="G7" s="15"/>
      <c r="H7" s="15"/>
      <c r="I7" s="16"/>
      <c r="J7" s="16"/>
      <c r="K7" s="17"/>
      <c r="L7" s="18"/>
      <c r="M7" s="19"/>
      <c r="N7" s="20"/>
      <c r="O7" s="21"/>
      <c r="P7" s="22"/>
      <c r="Q7" s="23"/>
    </row>
    <row r="8" spans="1:17" ht="76.5" customHeight="1">
      <c r="A8" s="24">
        <v>1</v>
      </c>
      <c r="B8" s="25" t="s">
        <v>84</v>
      </c>
      <c r="C8" s="26" t="s">
        <v>10</v>
      </c>
      <c r="D8" s="58"/>
      <c r="E8" s="27">
        <v>6.83</v>
      </c>
      <c r="F8" s="29"/>
      <c r="G8" s="27" t="s">
        <v>88</v>
      </c>
      <c r="H8" s="27"/>
      <c r="I8" s="27">
        <v>0</v>
      </c>
      <c r="J8" s="27">
        <v>5</v>
      </c>
      <c r="K8" s="27">
        <v>0</v>
      </c>
      <c r="L8" s="18">
        <v>1</v>
      </c>
      <c r="M8" s="27">
        <v>0</v>
      </c>
      <c r="N8" s="18">
        <f aca="true" t="shared" si="0" ref="N8:N13">ROUND(M8/L8*100,2)</f>
        <v>0</v>
      </c>
      <c r="O8" s="18">
        <f>(K8+M8)/E8*100</f>
        <v>0</v>
      </c>
      <c r="P8" s="30" t="s">
        <v>11</v>
      </c>
      <c r="Q8" s="28" t="s">
        <v>85</v>
      </c>
    </row>
    <row r="9" spans="1:26" ht="89.25" customHeight="1">
      <c r="A9" s="24">
        <v>2</v>
      </c>
      <c r="B9" s="25" t="s">
        <v>28</v>
      </c>
      <c r="C9" s="26" t="s">
        <v>10</v>
      </c>
      <c r="D9" s="27" t="s">
        <v>20</v>
      </c>
      <c r="E9" s="27">
        <v>5</v>
      </c>
      <c r="F9" s="27">
        <v>24.93</v>
      </c>
      <c r="G9" s="27" t="s">
        <v>27</v>
      </c>
      <c r="H9" s="31"/>
      <c r="I9" s="27" t="s">
        <v>11</v>
      </c>
      <c r="J9" s="27">
        <v>9.51</v>
      </c>
      <c r="K9" s="27">
        <f>0+2.5</f>
        <v>2.5</v>
      </c>
      <c r="L9" s="27">
        <v>3</v>
      </c>
      <c r="M9" s="27">
        <v>1.0707</v>
      </c>
      <c r="N9" s="18">
        <f t="shared" si="0"/>
        <v>35.69</v>
      </c>
      <c r="O9" s="18">
        <f>ROUND((M9+K9)/F9*100,2)</f>
        <v>14.32</v>
      </c>
      <c r="P9" s="30">
        <v>30</v>
      </c>
      <c r="Q9" s="28" t="s">
        <v>66</v>
      </c>
      <c r="R9" s="65"/>
      <c r="S9" s="65"/>
      <c r="T9" s="65"/>
      <c r="U9" s="65"/>
      <c r="V9" s="32"/>
      <c r="W9" s="32"/>
      <c r="X9" s="32"/>
      <c r="Y9" s="32"/>
      <c r="Z9" s="32"/>
    </row>
    <row r="10" spans="1:17" ht="98.25" customHeight="1">
      <c r="A10" s="24">
        <v>3</v>
      </c>
      <c r="B10" s="25" t="s">
        <v>29</v>
      </c>
      <c r="C10" s="26" t="s">
        <v>10</v>
      </c>
      <c r="D10" s="27" t="s">
        <v>13</v>
      </c>
      <c r="E10" s="27">
        <v>8.73</v>
      </c>
      <c r="F10" s="33">
        <v>9.99813</v>
      </c>
      <c r="G10" s="27" t="s">
        <v>16</v>
      </c>
      <c r="H10" s="27" t="s">
        <v>45</v>
      </c>
      <c r="I10" s="27">
        <f>0.28+2.46</f>
        <v>2.74</v>
      </c>
      <c r="J10" s="27">
        <v>5.5</v>
      </c>
      <c r="K10" s="27">
        <f>2.74+0+0.32+0</f>
        <v>3.06</v>
      </c>
      <c r="L10" s="18">
        <v>0.3</v>
      </c>
      <c r="M10" s="27">
        <v>0</v>
      </c>
      <c r="N10" s="18">
        <f t="shared" si="0"/>
        <v>0</v>
      </c>
      <c r="O10" s="18">
        <f>ROUND((M10+K10)/F10*100,2)</f>
        <v>30.61</v>
      </c>
      <c r="P10" s="30">
        <v>43</v>
      </c>
      <c r="Q10" s="28" t="s">
        <v>63</v>
      </c>
    </row>
    <row r="11" spans="1:26" ht="78.75" customHeight="1">
      <c r="A11" s="24">
        <v>4</v>
      </c>
      <c r="B11" s="25" t="s">
        <v>30</v>
      </c>
      <c r="C11" s="26" t="s">
        <v>10</v>
      </c>
      <c r="D11" s="27"/>
      <c r="E11" s="27">
        <v>89.65</v>
      </c>
      <c r="F11" s="27"/>
      <c r="G11" s="27" t="s">
        <v>55</v>
      </c>
      <c r="H11" s="27"/>
      <c r="I11" s="27">
        <f>0+28.6</f>
        <v>28.6</v>
      </c>
      <c r="J11" s="27">
        <v>45.67</v>
      </c>
      <c r="K11" s="27">
        <f>28.6+11.77+0.61+0</f>
        <v>40.980000000000004</v>
      </c>
      <c r="L11" s="18">
        <v>5</v>
      </c>
      <c r="M11" s="27">
        <v>0</v>
      </c>
      <c r="N11" s="18">
        <f t="shared" si="0"/>
        <v>0</v>
      </c>
      <c r="O11" s="18">
        <f>ROUND((M11+K11)/E11*100,2)</f>
        <v>45.71</v>
      </c>
      <c r="P11" s="30">
        <v>36</v>
      </c>
      <c r="Q11" s="28" t="s">
        <v>67</v>
      </c>
      <c r="R11" s="35"/>
      <c r="S11" s="35"/>
      <c r="T11" s="35"/>
      <c r="U11" s="35"/>
      <c r="V11" s="35"/>
      <c r="W11" s="35"/>
      <c r="X11" s="35"/>
      <c r="Y11" s="35"/>
      <c r="Z11" s="35"/>
    </row>
    <row r="12" spans="1:26" ht="59.25" customHeight="1">
      <c r="A12" s="24">
        <v>5</v>
      </c>
      <c r="B12" s="25" t="s">
        <v>61</v>
      </c>
      <c r="C12" s="26" t="s">
        <v>18</v>
      </c>
      <c r="D12" s="27"/>
      <c r="E12" s="27">
        <v>9.32</v>
      </c>
      <c r="F12" s="27"/>
      <c r="G12" s="27" t="s">
        <v>11</v>
      </c>
      <c r="H12" s="27"/>
      <c r="I12" s="27">
        <v>0</v>
      </c>
      <c r="J12" s="27">
        <v>10</v>
      </c>
      <c r="K12" s="27">
        <v>0</v>
      </c>
      <c r="L12" s="18">
        <v>0.5</v>
      </c>
      <c r="M12" s="27">
        <v>0</v>
      </c>
      <c r="N12" s="18">
        <f t="shared" si="0"/>
        <v>0</v>
      </c>
      <c r="O12" s="18">
        <f>ROUND((M12+K12)/E12*100,2)</f>
        <v>0</v>
      </c>
      <c r="P12" s="36" t="s">
        <v>11</v>
      </c>
      <c r="Q12" s="28" t="s">
        <v>95</v>
      </c>
      <c r="R12" s="35"/>
      <c r="S12" s="35"/>
      <c r="T12" s="35"/>
      <c r="U12" s="35"/>
      <c r="V12" s="35"/>
      <c r="W12" s="35"/>
      <c r="X12" s="35"/>
      <c r="Y12" s="35"/>
      <c r="Z12" s="35"/>
    </row>
    <row r="13" spans="1:26" ht="48" customHeight="1">
      <c r="A13" s="24">
        <v>6</v>
      </c>
      <c r="B13" s="25" t="s">
        <v>40</v>
      </c>
      <c r="C13" s="26" t="s">
        <v>26</v>
      </c>
      <c r="D13" s="27"/>
      <c r="E13" s="27">
        <v>12.66</v>
      </c>
      <c r="F13" s="27"/>
      <c r="G13" s="27" t="s">
        <v>53</v>
      </c>
      <c r="H13" s="27"/>
      <c r="I13" s="27">
        <v>0</v>
      </c>
      <c r="J13" s="27" t="s">
        <v>11</v>
      </c>
      <c r="K13" s="27">
        <f>0+0.64</f>
        <v>0.64</v>
      </c>
      <c r="L13" s="18">
        <v>1</v>
      </c>
      <c r="M13" s="27">
        <v>0.2608</v>
      </c>
      <c r="N13" s="18">
        <f t="shared" si="0"/>
        <v>26.08</v>
      </c>
      <c r="O13" s="18">
        <f>ROUND((M13+K13)/E13*100,2)</f>
        <v>7.12</v>
      </c>
      <c r="P13" s="36">
        <v>15</v>
      </c>
      <c r="Q13" s="28" t="s">
        <v>48</v>
      </c>
      <c r="R13" s="35"/>
      <c r="S13" s="35"/>
      <c r="T13" s="35"/>
      <c r="U13" s="35"/>
      <c r="V13" s="35"/>
      <c r="W13" s="35"/>
      <c r="X13" s="35"/>
      <c r="Y13" s="35"/>
      <c r="Z13" s="35"/>
    </row>
    <row r="14" spans="1:26" ht="156" customHeight="1">
      <c r="A14" s="24">
        <v>7</v>
      </c>
      <c r="B14" s="25" t="s">
        <v>41</v>
      </c>
      <c r="C14" s="26" t="s">
        <v>26</v>
      </c>
      <c r="D14" s="27"/>
      <c r="E14" s="27">
        <v>25.18</v>
      </c>
      <c r="F14" s="27"/>
      <c r="G14" s="27" t="s">
        <v>46</v>
      </c>
      <c r="H14" s="27" t="s">
        <v>19</v>
      </c>
      <c r="I14" s="27">
        <v>0</v>
      </c>
      <c r="J14" s="27" t="s">
        <v>11</v>
      </c>
      <c r="K14" s="27">
        <v>0</v>
      </c>
      <c r="L14" s="18">
        <v>1</v>
      </c>
      <c r="M14" s="27">
        <v>0</v>
      </c>
      <c r="N14" s="18">
        <v>0</v>
      </c>
      <c r="O14" s="18">
        <v>0</v>
      </c>
      <c r="P14" s="30" t="s">
        <v>11</v>
      </c>
      <c r="Q14" s="28" t="s">
        <v>54</v>
      </c>
      <c r="R14" s="35"/>
      <c r="S14" s="35"/>
      <c r="T14" s="35"/>
      <c r="U14" s="35"/>
      <c r="V14" s="35"/>
      <c r="W14" s="35"/>
      <c r="X14" s="35"/>
      <c r="Y14" s="35"/>
      <c r="Z14" s="35"/>
    </row>
    <row r="15" spans="1:26" ht="69" customHeight="1">
      <c r="A15" s="24">
        <v>8</v>
      </c>
      <c r="B15" s="25" t="s">
        <v>31</v>
      </c>
      <c r="C15" s="26" t="s">
        <v>20</v>
      </c>
      <c r="D15" s="27"/>
      <c r="E15" s="27">
        <v>46</v>
      </c>
      <c r="F15" s="27"/>
      <c r="G15" s="27" t="s">
        <v>68</v>
      </c>
      <c r="H15" s="27"/>
      <c r="I15" s="27">
        <f aca="true" t="shared" si="1" ref="I15:I26">0+0</f>
        <v>0</v>
      </c>
      <c r="J15" s="27">
        <v>70</v>
      </c>
      <c r="K15" s="27">
        <f>0</f>
        <v>0</v>
      </c>
      <c r="L15" s="18">
        <v>2</v>
      </c>
      <c r="M15" s="27">
        <v>0</v>
      </c>
      <c r="N15" s="18">
        <f aca="true" t="shared" si="2" ref="N15:N25">ROUND(M15/L15*100,2)</f>
        <v>0</v>
      </c>
      <c r="O15" s="18">
        <v>0</v>
      </c>
      <c r="P15" s="30" t="s">
        <v>11</v>
      </c>
      <c r="Q15" s="28" t="s">
        <v>94</v>
      </c>
      <c r="R15" s="35"/>
      <c r="S15" s="35"/>
      <c r="T15" s="35"/>
      <c r="U15" s="35"/>
      <c r="V15" s="35"/>
      <c r="W15" s="35"/>
      <c r="X15" s="35"/>
      <c r="Y15" s="35"/>
      <c r="Z15" s="35"/>
    </row>
    <row r="16" spans="1:26" ht="64.5" customHeight="1">
      <c r="A16" s="24">
        <v>9</v>
      </c>
      <c r="B16" s="25" t="s">
        <v>32</v>
      </c>
      <c r="C16" s="26" t="s">
        <v>25</v>
      </c>
      <c r="D16" s="27"/>
      <c r="E16" s="27">
        <v>174.37</v>
      </c>
      <c r="F16" s="27"/>
      <c r="G16" s="27" t="s">
        <v>11</v>
      </c>
      <c r="H16" s="27" t="s">
        <v>19</v>
      </c>
      <c r="I16" s="27">
        <f>0+0</f>
        <v>0</v>
      </c>
      <c r="J16" s="27">
        <v>123.85</v>
      </c>
      <c r="K16" s="27">
        <f>0</f>
        <v>0</v>
      </c>
      <c r="L16" s="18">
        <v>5</v>
      </c>
      <c r="M16" s="27">
        <v>0</v>
      </c>
      <c r="N16" s="18">
        <f t="shared" si="2"/>
        <v>0</v>
      </c>
      <c r="O16" s="18">
        <v>0</v>
      </c>
      <c r="P16" s="30" t="s">
        <v>11</v>
      </c>
      <c r="Q16" s="28" t="s">
        <v>70</v>
      </c>
      <c r="R16" s="35"/>
      <c r="S16" s="35"/>
      <c r="T16" s="35"/>
      <c r="U16" s="35"/>
      <c r="V16" s="35"/>
      <c r="W16" s="35"/>
      <c r="X16" s="35"/>
      <c r="Y16" s="35"/>
      <c r="Z16" s="35"/>
    </row>
    <row r="17" spans="1:26" ht="50.25" customHeight="1">
      <c r="A17" s="24">
        <v>10</v>
      </c>
      <c r="B17" s="25" t="s">
        <v>33</v>
      </c>
      <c r="C17" s="26" t="s">
        <v>24</v>
      </c>
      <c r="D17" s="27"/>
      <c r="E17" s="27">
        <v>48.37</v>
      </c>
      <c r="F17" s="27"/>
      <c r="G17" s="27" t="s">
        <v>39</v>
      </c>
      <c r="H17" s="27" t="s">
        <v>83</v>
      </c>
      <c r="I17" s="27">
        <f t="shared" si="1"/>
        <v>0</v>
      </c>
      <c r="J17" s="27">
        <v>48.37</v>
      </c>
      <c r="K17" s="27">
        <f>0+1.08+48.51</f>
        <v>49.589999999999996</v>
      </c>
      <c r="L17" s="18">
        <v>2</v>
      </c>
      <c r="M17" s="27">
        <v>0</v>
      </c>
      <c r="N17" s="18">
        <f t="shared" si="2"/>
        <v>0</v>
      </c>
      <c r="O17" s="18">
        <f>(K17+M17)/E17*100</f>
        <v>102.52222451933015</v>
      </c>
      <c r="P17" s="30">
        <v>97</v>
      </c>
      <c r="Q17" s="28" t="s">
        <v>48</v>
      </c>
      <c r="R17" s="35"/>
      <c r="S17" s="35"/>
      <c r="T17" s="35"/>
      <c r="U17" s="35"/>
      <c r="V17" s="35"/>
      <c r="W17" s="35"/>
      <c r="X17" s="35"/>
      <c r="Y17" s="35"/>
      <c r="Z17" s="35"/>
    </row>
    <row r="18" spans="1:26" ht="30">
      <c r="A18" s="24">
        <v>11</v>
      </c>
      <c r="B18" s="25" t="s">
        <v>34</v>
      </c>
      <c r="C18" s="26" t="s">
        <v>26</v>
      </c>
      <c r="D18" s="27"/>
      <c r="E18" s="27">
        <v>14.03</v>
      </c>
      <c r="F18" s="27"/>
      <c r="G18" s="27" t="s">
        <v>49</v>
      </c>
      <c r="H18" s="27"/>
      <c r="I18" s="27">
        <f t="shared" si="1"/>
        <v>0</v>
      </c>
      <c r="J18" s="27">
        <v>0</v>
      </c>
      <c r="K18" s="27">
        <f>0</f>
        <v>0</v>
      </c>
      <c r="L18" s="18">
        <v>2</v>
      </c>
      <c r="M18" s="27">
        <v>0</v>
      </c>
      <c r="N18" s="18">
        <f t="shared" si="2"/>
        <v>0</v>
      </c>
      <c r="O18" s="18">
        <v>0</v>
      </c>
      <c r="P18" s="30">
        <v>20</v>
      </c>
      <c r="Q18" s="28" t="s">
        <v>12</v>
      </c>
      <c r="R18" s="35"/>
      <c r="S18" s="35"/>
      <c r="T18" s="35"/>
      <c r="U18" s="35"/>
      <c r="V18" s="35"/>
      <c r="W18" s="35"/>
      <c r="X18" s="35"/>
      <c r="Y18" s="35"/>
      <c r="Z18" s="35"/>
    </row>
    <row r="19" spans="1:26" ht="175.5" customHeight="1">
      <c r="A19" s="24">
        <v>12</v>
      </c>
      <c r="B19" s="25" t="s">
        <v>35</v>
      </c>
      <c r="C19" s="26" t="s">
        <v>20</v>
      </c>
      <c r="D19" s="27"/>
      <c r="E19" s="27">
        <v>42</v>
      </c>
      <c r="F19" s="27"/>
      <c r="G19" s="27" t="s">
        <v>11</v>
      </c>
      <c r="H19" s="27"/>
      <c r="I19" s="27">
        <f t="shared" si="1"/>
        <v>0</v>
      </c>
      <c r="J19" s="27">
        <v>0</v>
      </c>
      <c r="K19" s="27">
        <f>0+20.83+36.59+9.8</f>
        <v>67.22</v>
      </c>
      <c r="L19" s="18">
        <v>5</v>
      </c>
      <c r="M19" s="27">
        <v>0</v>
      </c>
      <c r="N19" s="18">
        <f t="shared" si="2"/>
        <v>0</v>
      </c>
      <c r="O19" s="18">
        <f aca="true" t="shared" si="3" ref="O19:O24">ROUND((M19+K19)/E19*100,2)</f>
        <v>160.05</v>
      </c>
      <c r="P19" s="30" t="s">
        <v>11</v>
      </c>
      <c r="Q19" s="28" t="s">
        <v>71</v>
      </c>
      <c r="R19" s="35"/>
      <c r="S19" s="35"/>
      <c r="T19" s="35"/>
      <c r="U19" s="35"/>
      <c r="V19" s="35"/>
      <c r="W19" s="35"/>
      <c r="X19" s="35"/>
      <c r="Y19" s="35"/>
      <c r="Z19" s="35"/>
    </row>
    <row r="20" spans="1:26" ht="83.25" customHeight="1">
      <c r="A20" s="24">
        <v>13</v>
      </c>
      <c r="B20" s="37" t="s">
        <v>36</v>
      </c>
      <c r="C20" s="26" t="s">
        <v>26</v>
      </c>
      <c r="D20" s="27"/>
      <c r="E20" s="27">
        <v>12.17</v>
      </c>
      <c r="F20" s="27"/>
      <c r="G20" s="27" t="s">
        <v>51</v>
      </c>
      <c r="H20" s="27"/>
      <c r="I20" s="27">
        <f t="shared" si="1"/>
        <v>0</v>
      </c>
      <c r="J20" s="27">
        <v>2</v>
      </c>
      <c r="K20" s="27">
        <f>0+3.1</f>
        <v>3.1</v>
      </c>
      <c r="L20" s="18">
        <v>2</v>
      </c>
      <c r="M20" s="27">
        <v>0</v>
      </c>
      <c r="N20" s="18">
        <f t="shared" si="2"/>
        <v>0</v>
      </c>
      <c r="O20" s="18">
        <f t="shared" si="3"/>
        <v>25.47</v>
      </c>
      <c r="P20" s="30">
        <v>6</v>
      </c>
      <c r="Q20" s="28" t="s">
        <v>65</v>
      </c>
      <c r="R20" s="35"/>
      <c r="S20" s="35"/>
      <c r="T20" s="35"/>
      <c r="U20" s="35"/>
      <c r="V20" s="35"/>
      <c r="W20" s="35"/>
      <c r="X20" s="35"/>
      <c r="Y20" s="35"/>
      <c r="Z20" s="35"/>
    </row>
    <row r="21" spans="1:26" ht="66" customHeight="1">
      <c r="A21" s="24">
        <v>14</v>
      </c>
      <c r="B21" s="37" t="s">
        <v>37</v>
      </c>
      <c r="C21" s="26" t="s">
        <v>26</v>
      </c>
      <c r="D21" s="27"/>
      <c r="E21" s="27">
        <v>7.19</v>
      </c>
      <c r="F21" s="27"/>
      <c r="G21" s="27" t="s">
        <v>39</v>
      </c>
      <c r="H21" s="27"/>
      <c r="I21" s="27">
        <f t="shared" si="1"/>
        <v>0</v>
      </c>
      <c r="J21" s="27">
        <v>0</v>
      </c>
      <c r="K21" s="27">
        <f>0+7.2</f>
        <v>7.2</v>
      </c>
      <c r="L21" s="18">
        <v>0.5</v>
      </c>
      <c r="M21" s="27">
        <v>0</v>
      </c>
      <c r="N21" s="18">
        <f t="shared" si="2"/>
        <v>0</v>
      </c>
      <c r="O21" s="18">
        <f t="shared" si="3"/>
        <v>100.14</v>
      </c>
      <c r="P21" s="30" t="s">
        <v>11</v>
      </c>
      <c r="Q21" s="28" t="s">
        <v>52</v>
      </c>
      <c r="R21" s="35"/>
      <c r="S21" s="35"/>
      <c r="T21" s="35"/>
      <c r="U21" s="35"/>
      <c r="V21" s="35"/>
      <c r="W21" s="35"/>
      <c r="X21" s="35"/>
      <c r="Y21" s="35"/>
      <c r="Z21" s="35"/>
    </row>
    <row r="22" spans="1:26" ht="66.75" customHeight="1">
      <c r="A22" s="24">
        <v>15</v>
      </c>
      <c r="B22" s="37" t="s">
        <v>42</v>
      </c>
      <c r="C22" s="26" t="s">
        <v>26</v>
      </c>
      <c r="D22" s="27"/>
      <c r="E22" s="27">
        <v>5.05</v>
      </c>
      <c r="F22" s="27"/>
      <c r="G22" s="27" t="s">
        <v>11</v>
      </c>
      <c r="H22" s="27"/>
      <c r="I22" s="27">
        <f t="shared" si="1"/>
        <v>0</v>
      </c>
      <c r="J22" s="27">
        <v>0</v>
      </c>
      <c r="K22" s="27">
        <v>0</v>
      </c>
      <c r="L22" s="18">
        <v>1</v>
      </c>
      <c r="M22" s="27">
        <v>0</v>
      </c>
      <c r="N22" s="18">
        <f t="shared" si="2"/>
        <v>0</v>
      </c>
      <c r="O22" s="18">
        <f t="shared" si="3"/>
        <v>0</v>
      </c>
      <c r="P22" s="30" t="s">
        <v>11</v>
      </c>
      <c r="Q22" s="28" t="s">
        <v>96</v>
      </c>
      <c r="R22" s="35"/>
      <c r="S22" s="35"/>
      <c r="T22" s="35"/>
      <c r="U22" s="35"/>
      <c r="V22" s="35"/>
      <c r="W22" s="35"/>
      <c r="X22" s="35"/>
      <c r="Y22" s="35"/>
      <c r="Z22" s="35"/>
    </row>
    <row r="23" spans="1:26" ht="64.5" customHeight="1">
      <c r="A23" s="24">
        <v>16</v>
      </c>
      <c r="B23" s="37" t="s">
        <v>38</v>
      </c>
      <c r="C23" s="26" t="s">
        <v>26</v>
      </c>
      <c r="D23" s="27"/>
      <c r="E23" s="27">
        <v>14.61</v>
      </c>
      <c r="F23" s="27"/>
      <c r="G23" s="27" t="s">
        <v>50</v>
      </c>
      <c r="H23" s="27" t="s">
        <v>98</v>
      </c>
      <c r="I23" s="27">
        <f t="shared" si="1"/>
        <v>0</v>
      </c>
      <c r="J23" s="27">
        <v>0</v>
      </c>
      <c r="K23" s="27">
        <f>0+8.07</f>
        <v>8.07</v>
      </c>
      <c r="L23" s="18">
        <v>5</v>
      </c>
      <c r="M23" s="27">
        <v>0</v>
      </c>
      <c r="N23" s="18">
        <f t="shared" si="2"/>
        <v>0</v>
      </c>
      <c r="O23" s="18">
        <f t="shared" si="3"/>
        <v>55.24</v>
      </c>
      <c r="P23" s="30">
        <v>100</v>
      </c>
      <c r="Q23" s="28" t="s">
        <v>64</v>
      </c>
      <c r="R23" s="35"/>
      <c r="S23" s="35"/>
      <c r="T23" s="35"/>
      <c r="U23" s="35"/>
      <c r="V23" s="35"/>
      <c r="W23" s="35"/>
      <c r="X23" s="35"/>
      <c r="Y23" s="35"/>
      <c r="Z23" s="35"/>
    </row>
    <row r="24" spans="1:26" ht="55.5" customHeight="1">
      <c r="A24" s="24">
        <v>17</v>
      </c>
      <c r="B24" s="37" t="s">
        <v>90</v>
      </c>
      <c r="C24" s="26" t="s">
        <v>11</v>
      </c>
      <c r="D24" s="27"/>
      <c r="E24" s="27">
        <v>6.16</v>
      </c>
      <c r="F24" s="27"/>
      <c r="G24" s="27" t="s">
        <v>11</v>
      </c>
      <c r="H24" s="27"/>
      <c r="I24" s="27">
        <f t="shared" si="1"/>
        <v>0</v>
      </c>
      <c r="J24" s="27">
        <v>0</v>
      </c>
      <c r="K24" s="27">
        <v>0</v>
      </c>
      <c r="L24" s="18">
        <v>2</v>
      </c>
      <c r="M24" s="27">
        <v>0</v>
      </c>
      <c r="N24" s="18">
        <f t="shared" si="2"/>
        <v>0</v>
      </c>
      <c r="O24" s="18">
        <f t="shared" si="3"/>
        <v>0</v>
      </c>
      <c r="P24" s="30" t="s">
        <v>11</v>
      </c>
      <c r="Q24" s="28" t="s">
        <v>47</v>
      </c>
      <c r="R24" s="35" t="s">
        <v>92</v>
      </c>
      <c r="S24" s="35" t="s">
        <v>93</v>
      </c>
      <c r="T24" s="35"/>
      <c r="U24" s="35"/>
      <c r="V24" s="35"/>
      <c r="W24" s="35"/>
      <c r="X24" s="35"/>
      <c r="Y24" s="35"/>
      <c r="Z24" s="35"/>
    </row>
    <row r="25" spans="1:26" ht="53.25" customHeight="1">
      <c r="A25" s="24">
        <v>18</v>
      </c>
      <c r="B25" s="37" t="s">
        <v>43</v>
      </c>
      <c r="C25" s="26" t="s">
        <v>11</v>
      </c>
      <c r="D25" s="27"/>
      <c r="E25" s="27" t="s">
        <v>11</v>
      </c>
      <c r="F25" s="27"/>
      <c r="G25" s="27" t="s">
        <v>11</v>
      </c>
      <c r="H25" s="27"/>
      <c r="I25" s="27">
        <f t="shared" si="1"/>
        <v>0</v>
      </c>
      <c r="J25" s="27">
        <v>0</v>
      </c>
      <c r="K25" s="27">
        <v>0</v>
      </c>
      <c r="L25" s="18">
        <v>0.2</v>
      </c>
      <c r="M25" s="27">
        <v>0</v>
      </c>
      <c r="N25" s="18">
        <f t="shared" si="2"/>
        <v>0</v>
      </c>
      <c r="O25" s="30" t="s">
        <v>11</v>
      </c>
      <c r="P25" s="30" t="s">
        <v>11</v>
      </c>
      <c r="Q25" s="28" t="s">
        <v>47</v>
      </c>
      <c r="R25" s="35"/>
      <c r="S25" s="35"/>
      <c r="T25" s="35"/>
      <c r="U25" s="35"/>
      <c r="V25" s="35"/>
      <c r="W25" s="35"/>
      <c r="X25" s="35"/>
      <c r="Y25" s="35"/>
      <c r="Z25" s="35"/>
    </row>
    <row r="26" spans="1:26" ht="60" customHeight="1">
      <c r="A26" s="24">
        <v>19</v>
      </c>
      <c r="B26" s="37" t="s">
        <v>44</v>
      </c>
      <c r="C26" s="26" t="s">
        <v>26</v>
      </c>
      <c r="D26" s="27"/>
      <c r="E26" s="27">
        <v>46.75</v>
      </c>
      <c r="F26" s="27"/>
      <c r="G26" s="27" t="s">
        <v>11</v>
      </c>
      <c r="H26" s="27"/>
      <c r="I26" s="27">
        <f t="shared" si="1"/>
        <v>0</v>
      </c>
      <c r="J26" s="27">
        <v>0</v>
      </c>
      <c r="K26" s="27">
        <f>0+0.07</f>
        <v>0.07</v>
      </c>
      <c r="L26" s="18">
        <v>5</v>
      </c>
      <c r="M26" s="27">
        <v>0</v>
      </c>
      <c r="N26" s="18">
        <f>ROUND(M26/L26*100,2)</f>
        <v>0</v>
      </c>
      <c r="O26" s="18">
        <f>ROUND((M26+K26)/E26*100,2)</f>
        <v>0.15</v>
      </c>
      <c r="P26" s="30" t="s">
        <v>11</v>
      </c>
      <c r="Q26" s="28" t="s">
        <v>91</v>
      </c>
      <c r="R26" s="35"/>
      <c r="S26" s="35"/>
      <c r="T26" s="35"/>
      <c r="U26" s="35"/>
      <c r="V26" s="35"/>
      <c r="W26" s="35"/>
      <c r="X26" s="35"/>
      <c r="Y26" s="35"/>
      <c r="Z26" s="35"/>
    </row>
    <row r="27" spans="1:17" ht="14.25" customHeight="1">
      <c r="A27" s="38" t="s">
        <v>7</v>
      </c>
      <c r="B27" s="39" t="s">
        <v>8</v>
      </c>
      <c r="C27" s="40"/>
      <c r="D27" s="40"/>
      <c r="E27" s="41"/>
      <c r="F27" s="11"/>
      <c r="G27" s="42"/>
      <c r="H27" s="42"/>
      <c r="I27" s="43"/>
      <c r="J27" s="43"/>
      <c r="K27" s="43"/>
      <c r="L27" s="44"/>
      <c r="M27" s="45"/>
      <c r="N27" s="43"/>
      <c r="O27" s="43"/>
      <c r="P27" s="46"/>
      <c r="Q27" s="47"/>
    </row>
    <row r="28" spans="1:26" ht="49.5" customHeight="1">
      <c r="A28" s="34">
        <v>1</v>
      </c>
      <c r="B28" s="37" t="s">
        <v>57</v>
      </c>
      <c r="C28" s="26" t="s">
        <v>26</v>
      </c>
      <c r="D28" s="27"/>
      <c r="E28" s="27">
        <v>22.7</v>
      </c>
      <c r="F28" s="27"/>
      <c r="G28" s="27" t="s">
        <v>11</v>
      </c>
      <c r="H28" s="27"/>
      <c r="I28" s="27">
        <v>0</v>
      </c>
      <c r="J28" s="27">
        <v>0</v>
      </c>
      <c r="K28" s="27">
        <v>0</v>
      </c>
      <c r="L28" s="27">
        <v>2</v>
      </c>
      <c r="M28" s="27">
        <v>5.4472</v>
      </c>
      <c r="N28" s="18" t="s">
        <v>11</v>
      </c>
      <c r="O28" s="18">
        <f aca="true" t="shared" si="4" ref="O28:O34">ROUND((M28+K28)/E28*100,2)</f>
        <v>24</v>
      </c>
      <c r="P28" s="30" t="s">
        <v>11</v>
      </c>
      <c r="Q28" s="28" t="s">
        <v>60</v>
      </c>
      <c r="R28" s="35"/>
      <c r="S28" s="35"/>
      <c r="T28" s="35"/>
      <c r="U28" s="35"/>
      <c r="V28" s="35"/>
      <c r="W28" s="35"/>
      <c r="X28" s="35"/>
      <c r="Y28" s="35"/>
      <c r="Z28" s="35"/>
    </row>
    <row r="29" spans="1:26" ht="49.5" customHeight="1">
      <c r="A29" s="34">
        <v>2</v>
      </c>
      <c r="B29" s="37" t="s">
        <v>56</v>
      </c>
      <c r="C29" s="26" t="s">
        <v>59</v>
      </c>
      <c r="D29" s="27"/>
      <c r="E29" s="27">
        <v>9.35</v>
      </c>
      <c r="F29" s="27"/>
      <c r="G29" s="27" t="s">
        <v>62</v>
      </c>
      <c r="H29" s="27" t="s">
        <v>83</v>
      </c>
      <c r="I29" s="27">
        <v>0</v>
      </c>
      <c r="J29" s="27">
        <v>0</v>
      </c>
      <c r="K29" s="27">
        <f>0+6.3</f>
        <v>6.3</v>
      </c>
      <c r="L29" s="18">
        <v>2</v>
      </c>
      <c r="M29" s="27">
        <v>0</v>
      </c>
      <c r="N29" s="18">
        <f>ROUND(M29/L29*100,2)</f>
        <v>0</v>
      </c>
      <c r="O29" s="18">
        <f t="shared" si="4"/>
        <v>67.38</v>
      </c>
      <c r="P29" s="36">
        <v>97</v>
      </c>
      <c r="Q29" s="28" t="s">
        <v>69</v>
      </c>
      <c r="R29" s="35"/>
      <c r="S29" s="35"/>
      <c r="T29" s="35"/>
      <c r="U29" s="35"/>
      <c r="V29" s="35"/>
      <c r="W29" s="35"/>
      <c r="X29" s="35"/>
      <c r="Y29" s="35"/>
      <c r="Z29" s="35"/>
    </row>
    <row r="30" spans="1:26" ht="49.5" customHeight="1">
      <c r="A30" s="34">
        <v>3</v>
      </c>
      <c r="B30" s="37" t="s">
        <v>79</v>
      </c>
      <c r="C30" s="26" t="s">
        <v>11</v>
      </c>
      <c r="D30" s="27"/>
      <c r="E30" s="27">
        <v>84.92</v>
      </c>
      <c r="F30" s="27"/>
      <c r="G30" s="27" t="s">
        <v>11</v>
      </c>
      <c r="H30" s="27"/>
      <c r="I30" s="27">
        <v>0</v>
      </c>
      <c r="J30" s="27">
        <v>0</v>
      </c>
      <c r="K30" s="27">
        <v>0</v>
      </c>
      <c r="L30" s="18">
        <v>0.5</v>
      </c>
      <c r="M30" s="27">
        <v>0</v>
      </c>
      <c r="N30" s="18">
        <f>ROUND(M30/L30*100,2)</f>
        <v>0</v>
      </c>
      <c r="O30" s="18">
        <f t="shared" si="4"/>
        <v>0</v>
      </c>
      <c r="P30" s="30" t="s">
        <v>11</v>
      </c>
      <c r="Q30" s="28" t="s">
        <v>86</v>
      </c>
      <c r="R30" s="35"/>
      <c r="S30" s="35"/>
      <c r="T30" s="35"/>
      <c r="U30" s="35"/>
      <c r="V30" s="35"/>
      <c r="W30" s="35"/>
      <c r="X30" s="35"/>
      <c r="Y30" s="35"/>
      <c r="Z30" s="35"/>
    </row>
    <row r="31" spans="1:26" ht="49.5" customHeight="1">
      <c r="A31" s="34">
        <v>4</v>
      </c>
      <c r="B31" s="37" t="s">
        <v>80</v>
      </c>
      <c r="C31" s="26" t="s">
        <v>59</v>
      </c>
      <c r="D31" s="27"/>
      <c r="E31" s="27">
        <v>15.370000000000001</v>
      </c>
      <c r="F31" s="27"/>
      <c r="G31" s="27" t="s">
        <v>11</v>
      </c>
      <c r="H31" s="27"/>
      <c r="I31" s="27">
        <v>0</v>
      </c>
      <c r="J31" s="27">
        <v>0</v>
      </c>
      <c r="K31" s="27">
        <v>0</v>
      </c>
      <c r="L31" s="18">
        <v>0.7</v>
      </c>
      <c r="M31" s="27">
        <v>0</v>
      </c>
      <c r="N31" s="18">
        <f>ROUND(M31/L31*100,2)</f>
        <v>0</v>
      </c>
      <c r="O31" s="18">
        <f t="shared" si="4"/>
        <v>0</v>
      </c>
      <c r="P31" s="30" t="s">
        <v>11</v>
      </c>
      <c r="Q31" s="28" t="s">
        <v>97</v>
      </c>
      <c r="R31" s="35"/>
      <c r="S31" s="35"/>
      <c r="T31" s="35"/>
      <c r="U31" s="35"/>
      <c r="V31" s="35"/>
      <c r="W31" s="35"/>
      <c r="X31" s="35"/>
      <c r="Y31" s="35"/>
      <c r="Z31" s="35"/>
    </row>
    <row r="32" spans="1:26" ht="60">
      <c r="A32" s="34">
        <v>5</v>
      </c>
      <c r="B32" s="37" t="s">
        <v>58</v>
      </c>
      <c r="C32" s="26" t="s">
        <v>11</v>
      </c>
      <c r="D32" s="27"/>
      <c r="E32" s="27">
        <v>10.3</v>
      </c>
      <c r="F32" s="27"/>
      <c r="G32" s="27" t="s">
        <v>11</v>
      </c>
      <c r="H32" s="27"/>
      <c r="I32" s="27">
        <v>0</v>
      </c>
      <c r="J32" s="27">
        <v>0</v>
      </c>
      <c r="K32" s="27">
        <v>0</v>
      </c>
      <c r="L32" s="27">
        <v>1.5</v>
      </c>
      <c r="M32" s="27">
        <v>0</v>
      </c>
      <c r="N32" s="18" t="s">
        <v>11</v>
      </c>
      <c r="O32" s="18">
        <f t="shared" si="4"/>
        <v>0</v>
      </c>
      <c r="P32" s="30" t="s">
        <v>11</v>
      </c>
      <c r="Q32" s="28" t="s">
        <v>87</v>
      </c>
      <c r="R32" s="35"/>
      <c r="S32" s="35"/>
      <c r="T32" s="35"/>
      <c r="U32" s="35"/>
      <c r="V32" s="35"/>
      <c r="W32" s="35"/>
      <c r="X32" s="35"/>
      <c r="Y32" s="35"/>
      <c r="Z32" s="35"/>
    </row>
    <row r="33" spans="1:26" ht="49.5" customHeight="1">
      <c r="A33" s="34">
        <v>6</v>
      </c>
      <c r="B33" s="37" t="s">
        <v>81</v>
      </c>
      <c r="C33" s="26" t="s">
        <v>59</v>
      </c>
      <c r="D33" s="27"/>
      <c r="E33" s="27">
        <v>22</v>
      </c>
      <c r="F33" s="27"/>
      <c r="G33" s="27" t="s">
        <v>11</v>
      </c>
      <c r="H33" s="27"/>
      <c r="I33" s="27">
        <v>0</v>
      </c>
      <c r="J33" s="27">
        <v>0</v>
      </c>
      <c r="K33" s="27">
        <v>0</v>
      </c>
      <c r="L33" s="18">
        <v>2</v>
      </c>
      <c r="M33" s="27">
        <v>0</v>
      </c>
      <c r="N33" s="18">
        <f>ROUND(M33/L33*100,2)</f>
        <v>0</v>
      </c>
      <c r="O33" s="18">
        <f t="shared" si="4"/>
        <v>0</v>
      </c>
      <c r="P33" s="30" t="s">
        <v>11</v>
      </c>
      <c r="Q33" s="28" t="s">
        <v>89</v>
      </c>
      <c r="R33" s="35"/>
      <c r="S33" s="35"/>
      <c r="T33" s="35"/>
      <c r="U33" s="35"/>
      <c r="V33" s="35"/>
      <c r="W33" s="35"/>
      <c r="X33" s="35"/>
      <c r="Y33" s="35"/>
      <c r="Z33" s="35"/>
    </row>
    <row r="34" spans="1:26" ht="49.5" customHeight="1">
      <c r="A34" s="34">
        <v>7</v>
      </c>
      <c r="B34" s="37" t="s">
        <v>82</v>
      </c>
      <c r="C34" s="26" t="s">
        <v>26</v>
      </c>
      <c r="D34" s="27"/>
      <c r="E34" s="27">
        <v>16.12</v>
      </c>
      <c r="F34" s="27"/>
      <c r="G34" s="27" t="s">
        <v>99</v>
      </c>
      <c r="H34" s="27"/>
      <c r="I34" s="27">
        <v>0</v>
      </c>
      <c r="J34" s="27">
        <v>0</v>
      </c>
      <c r="K34" s="27">
        <v>0</v>
      </c>
      <c r="L34" s="18">
        <v>0</v>
      </c>
      <c r="M34" s="27">
        <v>3.4199</v>
      </c>
      <c r="N34" s="30" t="s">
        <v>11</v>
      </c>
      <c r="O34" s="18">
        <f t="shared" si="4"/>
        <v>21.22</v>
      </c>
      <c r="P34" s="36">
        <v>20</v>
      </c>
      <c r="Q34" s="28" t="s">
        <v>48</v>
      </c>
      <c r="R34" s="35"/>
      <c r="S34" s="35"/>
      <c r="T34" s="35"/>
      <c r="U34" s="35"/>
      <c r="V34" s="35"/>
      <c r="W34" s="35"/>
      <c r="X34" s="35"/>
      <c r="Y34" s="35"/>
      <c r="Z34" s="35"/>
    </row>
    <row r="35" spans="1:17" ht="14.25" customHeight="1">
      <c r="A35" s="31"/>
      <c r="B35" s="48"/>
      <c r="C35" s="31"/>
      <c r="D35" s="31"/>
      <c r="E35" s="31"/>
      <c r="F35" s="31"/>
      <c r="G35" s="31"/>
      <c r="H35" s="31"/>
      <c r="I35" s="27"/>
      <c r="J35" s="49">
        <f>SUM(J8:J34)</f>
        <v>319.9</v>
      </c>
      <c r="K35" s="50">
        <f>SUM(K8:K34)</f>
        <v>188.73</v>
      </c>
      <c r="L35" s="50">
        <f>SUM(L8:L34)</f>
        <v>52.2</v>
      </c>
      <c r="M35" s="50">
        <f>SUM(M8:M34)</f>
        <v>10.198599999999999</v>
      </c>
      <c r="N35" s="31"/>
      <c r="O35" s="51"/>
      <c r="P35" s="51"/>
      <c r="Q35" s="52"/>
    </row>
    <row r="36" spans="9:10" ht="12.75">
      <c r="I36" s="53"/>
      <c r="J36" s="53"/>
    </row>
  </sheetData>
  <sheetProtection/>
  <mergeCells count="11">
    <mergeCell ref="G4:H4"/>
    <mergeCell ref="C5:D5"/>
    <mergeCell ref="E5:F5"/>
    <mergeCell ref="G5:H5"/>
    <mergeCell ref="B7:F7"/>
    <mergeCell ref="R9:U9"/>
    <mergeCell ref="A1:Q1"/>
    <mergeCell ref="A2:Q2"/>
    <mergeCell ref="A3:Q3"/>
    <mergeCell ref="C4:D4"/>
    <mergeCell ref="E4:F4"/>
  </mergeCells>
  <printOptions horizontalCentered="1"/>
  <pageMargins left="0.18" right="0.18" top="0.17" bottom="0.1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Administator</dc:creator>
  <cp:keywords/>
  <dc:description/>
  <cp:lastModifiedBy>edp-2</cp:lastModifiedBy>
  <cp:lastPrinted>2015-05-08T07:37:48Z</cp:lastPrinted>
  <dcterms:created xsi:type="dcterms:W3CDTF">2007-01-17T10:50:34Z</dcterms:created>
  <dcterms:modified xsi:type="dcterms:W3CDTF">2015-05-16T07:00:50Z</dcterms:modified>
  <cp:category/>
  <cp:version/>
  <cp:contentType/>
  <cp:contentStatus/>
</cp:coreProperties>
</file>